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КОНТИЕНТ ПЛЮС\ТЕПЛО\ZULU\Проекты(Тепло)\Темрюкский р-он.Z\Ахтанизовское с.п\Приложение Ахтанизовское с.п\"/>
    </mc:Choice>
  </mc:AlternateContent>
  <bookViews>
    <workbookView xWindow="0" yWindow="0" windowWidth="14040" windowHeight="13830" firstSheet="2" activeTab="2"/>
  </bookViews>
  <sheets>
    <sheet name="Расчет потр.Кот№24" sheetId="7" r:id="rId1"/>
    <sheet name="Расчет потр.Кот.№21" sheetId="5" r:id="rId2"/>
    <sheet name="Расчет сети Кот.№24" sheetId="6" r:id="rId3"/>
    <sheet name="Расчет сети Кот.№21" sheetId="4" r:id="rId4"/>
    <sheet name="РЭТС Кот.№24" sheetId="3" r:id="rId5"/>
    <sheet name="РЭТС Кот.№21" sheetId="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6" l="1"/>
  <c r="E13" i="6"/>
  <c r="E15" i="4"/>
  <c r="D15" i="4"/>
  <c r="E12" i="4"/>
  <c r="E11" i="4"/>
  <c r="J10" i="4"/>
  <c r="K10" i="4"/>
  <c r="J4" i="4"/>
  <c r="K4" i="4"/>
  <c r="J5" i="4"/>
  <c r="K5" i="4"/>
  <c r="J6" i="4"/>
  <c r="K6" i="4"/>
  <c r="J7" i="4"/>
  <c r="K7" i="4"/>
  <c r="J8" i="4"/>
  <c r="K8" i="4"/>
  <c r="J9" i="4"/>
  <c r="K9" i="4"/>
  <c r="K3" i="4"/>
  <c r="J3" i="4"/>
  <c r="DE4" i="4"/>
  <c r="DE5" i="4"/>
  <c r="DE6" i="4"/>
  <c r="DE7" i="4"/>
  <c r="DE8" i="4"/>
  <c r="DE9" i="4"/>
  <c r="DE3" i="4"/>
  <c r="E10" i="6"/>
  <c r="E9" i="6"/>
  <c r="J8" i="6"/>
  <c r="K8" i="6"/>
  <c r="J4" i="6"/>
  <c r="K4" i="6"/>
  <c r="J5" i="6"/>
  <c r="K5" i="6"/>
  <c r="J6" i="6"/>
  <c r="K6" i="6"/>
  <c r="J7" i="6"/>
  <c r="K7" i="6"/>
  <c r="K3" i="6"/>
  <c r="J3" i="6"/>
  <c r="CG4" i="6"/>
  <c r="CG5" i="6"/>
  <c r="CG6" i="6"/>
  <c r="CG7" i="6"/>
  <c r="CG3" i="6"/>
  <c r="B8" i="3" l="1"/>
  <c r="I8" i="3" s="1"/>
  <c r="B7" i="3"/>
  <c r="I4" i="3"/>
  <c r="I5" i="3"/>
  <c r="I3" i="3"/>
  <c r="B6" i="3"/>
  <c r="C6" i="3"/>
  <c r="D6" i="3"/>
  <c r="E6" i="3"/>
  <c r="F6" i="3"/>
  <c r="G6" i="3"/>
  <c r="H6" i="3"/>
  <c r="B8" i="2"/>
  <c r="I8" i="2" s="1"/>
  <c r="B7" i="2"/>
  <c r="B6" i="2"/>
  <c r="C6" i="2"/>
  <c r="D6" i="2"/>
  <c r="E6" i="2"/>
  <c r="F6" i="2"/>
  <c r="G6" i="2"/>
  <c r="H6" i="2"/>
  <c r="I4" i="2"/>
  <c r="I5" i="2"/>
  <c r="I3" i="2"/>
</calcChain>
</file>

<file path=xl/sharedStrings.xml><?xml version="1.0" encoding="utf-8"?>
<sst xmlns="http://schemas.openxmlformats.org/spreadsheetml/2006/main" count="810" uniqueCount="316">
  <si>
    <t>Адрес</t>
  </si>
  <si>
    <t>Вектор, км. (li)</t>
  </si>
  <si>
    <t>Длина участка сети, км. (lc)</t>
  </si>
  <si>
    <t>Нагрузка, Гкал/ч</t>
  </si>
  <si>
    <t>МБДОУ ДС №43 Корп1</t>
  </si>
  <si>
    <t>МБОУ СОШ № 10 К1 ввод2</t>
  </si>
  <si>
    <t>МБОУ СОШ № 10 К1 ввод1</t>
  </si>
  <si>
    <t>МБОУ СОШ № 10 Корп.2.</t>
  </si>
  <si>
    <t>М.т.н по век.Zt, (Гкм/час)</t>
  </si>
  <si>
    <t>М.т.н по сети, Zc, (Гкм/час)</t>
  </si>
  <si>
    <t>Rср. (км.)</t>
  </si>
  <si>
    <t>Значения показателя конфи-ии тепл. сети X</t>
  </si>
  <si>
    <t>Значения показателя конфигурации тепловой сети</t>
  </si>
  <si>
    <t>Rср,</t>
  </si>
  <si>
    <t>χ</t>
  </si>
  <si>
    <t>Sys</t>
  </si>
  <si>
    <t>Номер источника</t>
  </si>
  <si>
    <t>Источники</t>
  </si>
  <si>
    <t>Балансодержатель</t>
  </si>
  <si>
    <t>Наименование начала участка</t>
  </si>
  <si>
    <t>Наименование конца участка</t>
  </si>
  <si>
    <t>Длина участка, м</t>
  </si>
  <si>
    <t>Внутpенний диаметp подающего тpубопpовода, м</t>
  </si>
  <si>
    <t>Внутренний диаметр обратного трубопровода, м</t>
  </si>
  <si>
    <t>Сумма коэф. местных сопротивлений под. тр-да</t>
  </si>
  <si>
    <t>Местные сопротивления под.тр-да</t>
  </si>
  <si>
    <t>Сумма коэф. местных сопротивлений обр. тр-да</t>
  </si>
  <si>
    <t>Местные сопротивления обр.тр-да</t>
  </si>
  <si>
    <t>Шероховатость подающего трубопровода, мм</t>
  </si>
  <si>
    <t>Шероховатость обратного трубопровода, мм</t>
  </si>
  <si>
    <t>Зарастание подающего трубопровода, мм</t>
  </si>
  <si>
    <t>Зарастание обратного трубопровода, мм</t>
  </si>
  <si>
    <t>Коэффициент местного сопротивления под.тр-да</t>
  </si>
  <si>
    <t>Коэффициент местного сопротивления обр.тр-да</t>
  </si>
  <si>
    <t>Сопротивление подающего тр-да, м/(т/ч)*2</t>
  </si>
  <si>
    <t>Сопротивление обратного тр-да, м/(т/ч)*2</t>
  </si>
  <si>
    <t>Коэффициент утечки на подающем</t>
  </si>
  <si>
    <t>Коэффициент утечки на обратном</t>
  </si>
  <si>
    <t>Разделитель зон статического напора</t>
  </si>
  <si>
    <t>Опции</t>
  </si>
  <si>
    <t>Вид прокладки тепловой сети</t>
  </si>
  <si>
    <t>Нормативные потери в тепловой сети</t>
  </si>
  <si>
    <t>Период работы подающего тр-да</t>
  </si>
  <si>
    <t>Период работы обратного тр-да</t>
  </si>
  <si>
    <t>Поправочный коэфф. на нормы тепловых потерь для подающего тр-да</t>
  </si>
  <si>
    <t>Поправочный коэфф. на нормы тепловых потерь для обратного тр-да</t>
  </si>
  <si>
    <t>Толщина стенки подающего тр-да, мм</t>
  </si>
  <si>
    <t>Толщина стенки обратного тр-да, мм</t>
  </si>
  <si>
    <t>Включать в расчет нормативных тепловых потерь</t>
  </si>
  <si>
    <t>Вид грунта</t>
  </si>
  <si>
    <t>Глубина заложения трубопровода, м</t>
  </si>
  <si>
    <t>Теплоизоляционный материал под.тр-да</t>
  </si>
  <si>
    <t>Теплоизоляционный материал обр.тр-да</t>
  </si>
  <si>
    <t>Толщина изоляции подающего тр-да, м</t>
  </si>
  <si>
    <t>Толщина изоляции обратного тр-да, м</t>
  </si>
  <si>
    <t>Техническое состояние изоляции под.тр-да</t>
  </si>
  <si>
    <t>Техническое состояние изоляции обр.тр-да</t>
  </si>
  <si>
    <t>Расстояние между осями трубопроводов, м</t>
  </si>
  <si>
    <t>Высота канала, м</t>
  </si>
  <si>
    <t>Ширина канала, м</t>
  </si>
  <si>
    <t>Геодезическая отметка начала участка, м</t>
  </si>
  <si>
    <t>Геодезическая отметка конца участка, м</t>
  </si>
  <si>
    <t>Дополнительные потери тепла под.тр-да, ккал</t>
  </si>
  <si>
    <t>Дополнительные потери тепла обр.тр-да, ккал</t>
  </si>
  <si>
    <t>Расход воды в подающем трубопроводе, т/ч</t>
  </si>
  <si>
    <t>Расход воды в обратном трубопроводе, т/ч</t>
  </si>
  <si>
    <t>Потери напора в подающем трубопроводе, м</t>
  </si>
  <si>
    <t>Потери напора в обратном трубопроводе, м</t>
  </si>
  <si>
    <t>Давление в начале подающего, м</t>
  </si>
  <si>
    <t>Давление в конце подающего, м</t>
  </si>
  <si>
    <t>Давление в начале обратного, м</t>
  </si>
  <si>
    <t>Давление в конце обратного, м</t>
  </si>
  <si>
    <t>Напор в начале подающего, м</t>
  </si>
  <si>
    <t>Напор в конце подающего, м</t>
  </si>
  <si>
    <t>Напор в начале обратного, м</t>
  </si>
  <si>
    <t>Напор в конце обратного, м</t>
  </si>
  <si>
    <t>Располагаемый напор в начале, м</t>
  </si>
  <si>
    <t>Располагаемый напор в конце, м</t>
  </si>
  <si>
    <t>Удельные линейные потери напора в под.тр-де, мм/м</t>
  </si>
  <si>
    <t>Удельные линейные потери напора в обр.тр-де, мм/м</t>
  </si>
  <si>
    <t>Эквивалентная длина подающего, м</t>
  </si>
  <si>
    <t>Эквивалентная длина обратного, м</t>
  </si>
  <si>
    <t>Приведенная длина подающего, м</t>
  </si>
  <si>
    <t>Приведенная длина обратного, м</t>
  </si>
  <si>
    <t>Число Рейнольдса на подающем</t>
  </si>
  <si>
    <t>Число Рейнольдса на обратном</t>
  </si>
  <si>
    <t>Kоэфф. гидравл. трения на подающем</t>
  </si>
  <si>
    <t>Kоэфф. гидравл. трения на обратном</t>
  </si>
  <si>
    <t>Скорость движения воды в под.тр-де, м/с</t>
  </si>
  <si>
    <t>Скорость движения воды в обр.тр-де, м/с</t>
  </si>
  <si>
    <t>Величина утечки из подающего трубопровода, т/ч</t>
  </si>
  <si>
    <t>Величина утечки из обратного трубопровода, т/ч</t>
  </si>
  <si>
    <t>Тепловые потери от утечки в под. тр-де, ккал/ч</t>
  </si>
  <si>
    <t>Тепловые потери от утечки в обр. тр-де, ккал/ч</t>
  </si>
  <si>
    <t>Тепловые потери в подающем трубопроводе, ккал/ч</t>
  </si>
  <si>
    <t>Тепловые потери в обратном трубопроводе, ккал/ч</t>
  </si>
  <si>
    <t>Температура в начале участка под.тр-да,°C</t>
  </si>
  <si>
    <t>Температура в конце участка под.тр-да,°C</t>
  </si>
  <si>
    <t>Температура в начале участка обр.тр-да,°C</t>
  </si>
  <si>
    <t>Температура в конце участка обр.тр-да,°C</t>
  </si>
  <si>
    <t>Температура на поверхности, °С</t>
  </si>
  <si>
    <t>Время остывания, ч</t>
  </si>
  <si>
    <t>Диаметр подающего тр-да (конструкторский), м</t>
  </si>
  <si>
    <t>Диаметр обратного тр-да (конструкторский), м</t>
  </si>
  <si>
    <t>Шероховатость под. тр-да (конструкторский), мм</t>
  </si>
  <si>
    <t>Шероховатость обр. тр-да (конструкторский), мм</t>
  </si>
  <si>
    <t>Оптимальная скорость в подающем (конструкторский), м/с</t>
  </si>
  <si>
    <t>Оптимальная скорость в обратном (конструкторский), м/с</t>
  </si>
  <si>
    <t>Удельные линейные потери подающего (конструкторский), мм/м</t>
  </si>
  <si>
    <t>Удельные линейные потери обратного (конструкторский), мм/м</t>
  </si>
  <si>
    <t>Сортамент</t>
  </si>
  <si>
    <t>Средняя интенсивность отказов, 1/(км*ч)</t>
  </si>
  <si>
    <t>Расчетная интенсивность отказов, 1/(км*ч)</t>
  </si>
  <si>
    <t>Расчетное время восстановления, ч</t>
  </si>
  <si>
    <t>Период эксплуатации, лет</t>
  </si>
  <si>
    <t>Время восстановления, ч</t>
  </si>
  <si>
    <t>Интенсивность восстановления, 1/ч</t>
  </si>
  <si>
    <t>Интенсивность отказов, 1/(км*ч)</t>
  </si>
  <si>
    <t>Поток отказов, 1/ч</t>
  </si>
  <si>
    <t>Относительное кол. отключ. нагрузки</t>
  </si>
  <si>
    <t>Вероятность отказа</t>
  </si>
  <si>
    <t>Квартал</t>
  </si>
  <si>
    <t>Вид сети</t>
  </si>
  <si>
    <t>1</t>
  </si>
  <si>
    <t>ФИЛИАЛ ООО «КТИ» «Т Т С»</t>
  </si>
  <si>
    <t>Кот.№21</t>
  </si>
  <si>
    <t>т1</t>
  </si>
  <si>
    <t>Подземная канальная</t>
  </si>
  <si>
    <t>Россия с 2004 г.</t>
  </si>
  <si>
    <t>Зимний период</t>
  </si>
  <si>
    <t>Глина, суглинок. Сухой</t>
  </si>
  <si>
    <t>Маты минераловатные прошивные марки 125</t>
  </si>
  <si>
    <t xml:space="preserve">Незначительное разрушение покровного и основного слоев </t>
  </si>
  <si>
    <t>Сталь</t>
  </si>
  <si>
    <t/>
  </si>
  <si>
    <t>отопл.</t>
  </si>
  <si>
    <t>т2</t>
  </si>
  <si>
    <t>т3</t>
  </si>
  <si>
    <t>К1</t>
  </si>
  <si>
    <t>МБДОУ ДС №43 Корп1,ввод2</t>
  </si>
  <si>
    <t>МБДОУ ДС №43 Корп1,ввод1</t>
  </si>
  <si>
    <t>МБДОУ ДС №43 Корп2</t>
  </si>
  <si>
    <t>Адрес узла ввода</t>
  </si>
  <si>
    <t>Наименование узла</t>
  </si>
  <si>
    <t>Геодезическая отметка, м</t>
  </si>
  <si>
    <t>Высота здания потpебителя, м</t>
  </si>
  <si>
    <t>Номер схемы подключения потребителя</t>
  </si>
  <si>
    <t>Расчетная темп. сет. воды на входе в потреб.,°C</t>
  </si>
  <si>
    <t>Расчетная нагрузка на отопление, Гкал/ч</t>
  </si>
  <si>
    <t>Расчетная нагрузка на вентиляцию, Гкал/ч</t>
  </si>
  <si>
    <t>Расчетная нагрузка на ГВС, Гкал/ч</t>
  </si>
  <si>
    <t>Число жителей</t>
  </si>
  <si>
    <t>Коэффициент изменения нагрузки отопления</t>
  </si>
  <si>
    <t>Коэффициент изменения нагрузки вентиляции</t>
  </si>
  <si>
    <t>Коэффициент изменения нагрузки ГВС</t>
  </si>
  <si>
    <t>Балансовый коэффициент закр.ГВС</t>
  </si>
  <si>
    <t>Признак наличия регулятора на отопление</t>
  </si>
  <si>
    <t>Kvs регулятора СО, м3/ч</t>
  </si>
  <si>
    <t>Максимальный относительный расход на СО</t>
  </si>
  <si>
    <t>Максимальный расход на СО, т/ч</t>
  </si>
  <si>
    <t>Необходимая температура внутреннего воздуха для СО,°C</t>
  </si>
  <si>
    <t>Признак наличия регулирующего клапана на СВ</t>
  </si>
  <si>
    <t>Признак наличия регулятора температуры</t>
  </si>
  <si>
    <t>Kvs регулятора ГВС, м3/ч</t>
  </si>
  <si>
    <t>Расчетная темп. воды на выходе из СО,°C</t>
  </si>
  <si>
    <t>Расчетная темп. воды на входе в СО,°C</t>
  </si>
  <si>
    <t>Расчетная темп. внутреннего воздуха для СО,°C</t>
  </si>
  <si>
    <t>Расчетный располагаемый напор в СО, м</t>
  </si>
  <si>
    <t>Запас напора на СО при наладке, м</t>
  </si>
  <si>
    <t>Расчетная темп. внутреннего воздуха для СВ,°C</t>
  </si>
  <si>
    <t>Расчетная темп. наружного воздуха для СВ,°C</t>
  </si>
  <si>
    <t>Расчетный располагаемый напор в СВ, м</t>
  </si>
  <si>
    <t>Доля циркуляции ГВС, %</t>
  </si>
  <si>
    <t>Потери напора в системе ГВС, м</t>
  </si>
  <si>
    <t>Напор насоса в контуре ГВС, м</t>
  </si>
  <si>
    <t>Температура воды в цирк. контуре,°C</t>
  </si>
  <si>
    <t>Температура холодной воды, °C</t>
  </si>
  <si>
    <t>Температура воды на ГВС, °C</t>
  </si>
  <si>
    <t>Максимальное давление в обратном тр-де на СО, м</t>
  </si>
  <si>
    <t>Максимальное давление на ГВС, м</t>
  </si>
  <si>
    <t>Текущая температура холодной воды, °C</t>
  </si>
  <si>
    <t>Количество секций ТО на СО</t>
  </si>
  <si>
    <t>Потери напора в 1-й секции ТО на СО, м</t>
  </si>
  <si>
    <t>Количество параллельных групп ТО на СО</t>
  </si>
  <si>
    <t>Расчетная темп.сет.воды на выходе из ТО, °C</t>
  </si>
  <si>
    <t>Расчетная темп.сет.воды на выходе из потреб.,°C</t>
  </si>
  <si>
    <t>Температура  воды на  выходе из 2 контура ТО, °C</t>
  </si>
  <si>
    <t>Рекомендуемый номер элеватора</t>
  </si>
  <si>
    <t>Рекомендуемый диаметр сопла элеватора, мм</t>
  </si>
  <si>
    <t>Расчетный коэффициент смешения</t>
  </si>
  <si>
    <t>Фактический коэффициент смешения</t>
  </si>
  <si>
    <t>Номер установленного элеватора</t>
  </si>
  <si>
    <t>Диаметр установленного сопла элеватора, мм</t>
  </si>
  <si>
    <t>Температура сетевой воды в под. тр-де, °C</t>
  </si>
  <si>
    <t>Температура сетевой воды в обр. тр-де, °C</t>
  </si>
  <si>
    <t>Расход сетевой воды на СО, т/ч</t>
  </si>
  <si>
    <t>Относительный расход воды на СО</t>
  </si>
  <si>
    <t>Относительное количество теплоты на СО</t>
  </si>
  <si>
    <t>Температура воды на  входе в СО, °C</t>
  </si>
  <si>
    <t>Температура воды на выходе из СО, °C</t>
  </si>
  <si>
    <t>Температура внутреннего воздуха СО, °C</t>
  </si>
  <si>
    <t>Диаметр шайбы на под. тр-де перед СО, мм</t>
  </si>
  <si>
    <t>Количество шайб на под. тр-де перед СО, шт</t>
  </si>
  <si>
    <t>Диаметр шайбы на обр. тр-де после СО, мм</t>
  </si>
  <si>
    <t>Количество шайб на обр. тр-де после СО, шт</t>
  </si>
  <si>
    <t>Потеpи напоpа на шайбе под.тp-да пеpед СО, м</t>
  </si>
  <si>
    <t>Потеpи напоpа на шайбе обp.тp-да после СО, м</t>
  </si>
  <si>
    <t>Потери напора на сопле, м</t>
  </si>
  <si>
    <t>Диаметр шайбы на вводе на под.тр-де, мм</t>
  </si>
  <si>
    <t>Количество шайб на вводе на под. тр-де, шт</t>
  </si>
  <si>
    <t>Диаметр шайбы на вводе на обр. тр-де, мм</t>
  </si>
  <si>
    <t>Количество шайб на вводе на обр. тр-де, шт</t>
  </si>
  <si>
    <t>Регулятор напора на вводе потребителя</t>
  </si>
  <si>
    <t>Напор регулятора на вводе потребителя, м</t>
  </si>
  <si>
    <t>Kvs регулятора на вводе потребителя, м3/ч</t>
  </si>
  <si>
    <t>Расход сетевой воды на СВ, т/ч</t>
  </si>
  <si>
    <t>Относительный расход воды на СВ, т/ч</t>
  </si>
  <si>
    <t>Темп. воды после системы вентиляции, °C</t>
  </si>
  <si>
    <t>Температура внутреннего воздуха СВ, °C</t>
  </si>
  <si>
    <t>Диаметр шайбы на систему вентиляции, мм</t>
  </si>
  <si>
    <t>Количество шайб на систему вентиляции, шт</t>
  </si>
  <si>
    <t>Потери напора на шайбе СВ, м</t>
  </si>
  <si>
    <t>Расход сетевой воды на открытые ГВС, т/ч</t>
  </si>
  <si>
    <t>Текущая температура воды на ГВС, °C</t>
  </si>
  <si>
    <t>Расход сетевой воды в цирк.трубопроводе, т/ч</t>
  </si>
  <si>
    <t>Текущая температура воды в цирк. контуре, °C</t>
  </si>
  <si>
    <t>Диаметр шайбы в циркуляционной линии  ГВС, мм</t>
  </si>
  <si>
    <t>Количество шайб в циркуляционной линии  ГВС, шт.</t>
  </si>
  <si>
    <t>Потери напора на шайбе ГВС, м</t>
  </si>
  <si>
    <t>Диаметр циркуляционной шайбы на ГВС, мм</t>
  </si>
  <si>
    <t>Количество циркуляционных шайб на ГВС, шт.</t>
  </si>
  <si>
    <t>Диаметр установленной шайбы на под.тр-де перед СО, мм</t>
  </si>
  <si>
    <t>Количество установленных шайб на под.тр-де перед СО, шт</t>
  </si>
  <si>
    <t>Диаметр установленной шайбы на обр.тр-де после СО, мм</t>
  </si>
  <si>
    <t>Количество установленных шайб на обр.тр-де после СО, шт</t>
  </si>
  <si>
    <t>Диаметр установленной шайбы на систему вентиляции, мм</t>
  </si>
  <si>
    <t>Количество установленных шайб на систему вентиляции, шт</t>
  </si>
  <si>
    <t>Диаметр установленной шайбы в циркуляционной линии ГВС, мм</t>
  </si>
  <si>
    <t>Количество установленных шайб в циркуляционной линии ГВС, шт.</t>
  </si>
  <si>
    <t>Диаметр установленной циркуляционной шайбы на ГВС, мм</t>
  </si>
  <si>
    <t>Количество установленных циркуляционных шайб на ГВС, шт.</t>
  </si>
  <si>
    <t>Количество секций ТО ГВС I ступень</t>
  </si>
  <si>
    <t>Количество паралл. групп ТО ГВС I ступень</t>
  </si>
  <si>
    <t>Потери напора в одной секции I ступени, м</t>
  </si>
  <si>
    <t>Исп. температура на входе 1 контура I ступени, °C</t>
  </si>
  <si>
    <t>Исп. температура на выходе 1 контура I ступени, °C</t>
  </si>
  <si>
    <t>Исп. температура на входе 2 контура I ступени, °C</t>
  </si>
  <si>
    <t>Исп. температура на выходе 2 контура I ступени, °C</t>
  </si>
  <si>
    <t>Исп. тепловая нагрузка I ступени, Гкал/ч</t>
  </si>
  <si>
    <t>Расход 1 контура I ступени ТО ГВС, т/ч</t>
  </si>
  <si>
    <t>Расход 2 контура I ступени ТО ГВС, т/ч</t>
  </si>
  <si>
    <t>Тепловая нагрузка I ступени, Гкал/ч</t>
  </si>
  <si>
    <t>Температура на входе 1 контура I ступени, °C</t>
  </si>
  <si>
    <t>Температура на выходе 1 контура I ступени, °C</t>
  </si>
  <si>
    <t>Температура на входе 2 контура I ступени, °C</t>
  </si>
  <si>
    <t>Температура на выходе 2 контура I ступени, °C</t>
  </si>
  <si>
    <t>Количество секций ТО ГВС II ступень</t>
  </si>
  <si>
    <t>Количество паралл. групп ТО ГВС II ступень</t>
  </si>
  <si>
    <t>Потери напора в одной секции II ступени, м</t>
  </si>
  <si>
    <t>Исп. температура на входе 1 контура II ступени, °C</t>
  </si>
  <si>
    <t>Исп. температура на выходе 1 контура II ступени, °C</t>
  </si>
  <si>
    <t>Исп. температура на входе 2 контура II ступени, °C</t>
  </si>
  <si>
    <t>Исп. температура на выходе 2 контура II ступени, °C</t>
  </si>
  <si>
    <t>Исп. тепловая нагрузка II ступени, Гкал/ч</t>
  </si>
  <si>
    <t>Температура на входе 1 контура II ступени, °C</t>
  </si>
  <si>
    <t>Температура на выходе 1 контура II ступени, °C</t>
  </si>
  <si>
    <t>Температура на входе 2 контура II ступени, °C</t>
  </si>
  <si>
    <t>Температура на выходе 2 контура II ступени, °C</t>
  </si>
  <si>
    <t>Расход 1 контура II ступени ТО ГВС, т/ч</t>
  </si>
  <si>
    <t>Расход 2 контура II ступени ТО ГВС, т/ч</t>
  </si>
  <si>
    <t>Тепловая нагрузка II ступени, Гкал/ч</t>
  </si>
  <si>
    <t>Расход сетевой воды на СО после наладки, т/ч</t>
  </si>
  <si>
    <t>Напор на регуляторе давления СО, м</t>
  </si>
  <si>
    <t>Коэффициент пропускной способности РД СО</t>
  </si>
  <si>
    <t>Суммарный расход сетевой воды, т/ч</t>
  </si>
  <si>
    <t>Расход воды в обратном тр-де, т/ч</t>
  </si>
  <si>
    <t>Суммарная нагрузка, Гкал/ч</t>
  </si>
  <si>
    <t>Располагаемый напоp на вводе потpебителя, м</t>
  </si>
  <si>
    <t>Напор в подающем трубопроводе, м</t>
  </si>
  <si>
    <t>Напоp в обpатном тpубопроводе, м</t>
  </si>
  <si>
    <t>Давление в подающем трубопроводе, м</t>
  </si>
  <si>
    <t>Давление в обратном трубопроводе, м</t>
  </si>
  <si>
    <t>Утечка из системы теплопотребления, т/ч</t>
  </si>
  <si>
    <t>Потери тепла от утечки, Ккал</t>
  </si>
  <si>
    <t>Время прохождения воды от источника, мин</t>
  </si>
  <si>
    <t>Путь, пройденный от источника, м</t>
  </si>
  <si>
    <t>Давление вскипания, м</t>
  </si>
  <si>
    <t>Статический напор, м</t>
  </si>
  <si>
    <t>Расчетный расход на СО (констр), т/ч</t>
  </si>
  <si>
    <t>Расчетный расход на СВ (констр), т/ч</t>
  </si>
  <si>
    <t>Расход на циркуляцию ГВС (констр), т/ч</t>
  </si>
  <si>
    <t>Разбор воды на ГВС (констр), т/ч</t>
  </si>
  <si>
    <t>Располагаемый напор на вводе (констр), м</t>
  </si>
  <si>
    <t>Коэффициент тепловой аккумуляции, ч</t>
  </si>
  <si>
    <t>Минимально допустимая температура,°С</t>
  </si>
  <si>
    <t>Вероятность безотказной работы</t>
  </si>
  <si>
    <t>Коэффициент готовности</t>
  </si>
  <si>
    <t>Средний суммарный недоотпуск теплоты, Гкал/от.период</t>
  </si>
  <si>
    <t>Расход в подающем (калибровка), т/ч</t>
  </si>
  <si>
    <t>Давление в подающем (калибровка), м</t>
  </si>
  <si>
    <t>Расход в обратном (калибровка), т/ч</t>
  </si>
  <si>
    <t>Давление в обратном (калибровка), м</t>
  </si>
  <si>
    <t>Температура в подающем (калибровка), °C</t>
  </si>
  <si>
    <t>Температура в обратном (калибровка), °C</t>
  </si>
  <si>
    <t>ID ЦТП</t>
  </si>
  <si>
    <t>Название ЦТП</t>
  </si>
  <si>
    <t>Кот.№24</t>
  </si>
  <si>
    <t>Надземная</t>
  </si>
  <si>
    <t>МБОУ СОШ № 10 К1ввод1</t>
  </si>
  <si>
    <t>ВБР</t>
  </si>
  <si>
    <t xml:space="preserve">Объем тр-да </t>
  </si>
  <si>
    <t>Материальная хар-ка</t>
  </si>
  <si>
    <t>Норм. п-ка ХВО</t>
  </si>
  <si>
    <t>Норм. авар. п-ка</t>
  </si>
  <si>
    <t>Отношение величины технологических потерь тепловой энергии, теплоносителя к материальной характеристике тепловой сети</t>
  </si>
  <si>
    <t>Удельная материальная характеристика тепловых сетей, приведенная к расчетной тепловой нагрузке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</si>
</sst>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65" formatCode="0.000"/>
    <numFmt numFmtId="166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2" borderId="1" xfId="0" applyFont="1" applyFill="1" applyBorder="1" applyAlignment="1">
      <alignment horizontal="center" wrapText="1"/>
    </xf>
    <xf numFmtId="1" fontId="8" fillId="3" borderId="1" xfId="0" applyNumberFormat="1" applyFont="1" applyFill="1" applyBorder="1" applyAlignment="1">
      <alignment horizontal="center" wrapText="1"/>
    </xf>
    <xf numFmtId="49" fontId="8" fillId="3" borderId="1" xfId="0" applyNumberFormat="1" applyFont="1" applyFill="1" applyBorder="1" applyAlignment="1">
      <alignment horizontal="center" wrapText="1"/>
    </xf>
    <xf numFmtId="2" fontId="8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66" fontId="9" fillId="2" borderId="1" xfId="0" applyNumberFormat="1" applyFont="1" applyFill="1" applyBorder="1" applyAlignment="1">
      <alignment horizontal="center" wrapText="1"/>
    </xf>
    <xf numFmtId="166" fontId="8" fillId="3" borderId="1" xfId="0" applyNumberFormat="1" applyFont="1" applyFill="1" applyBorder="1" applyAlignment="1">
      <alignment horizontal="center" wrapText="1"/>
    </xf>
    <xf numFmtId="166" fontId="0" fillId="0" borderId="0" xfId="0" applyNumberFormat="1" applyAlignment="1">
      <alignment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5"/>
  <sheetViews>
    <sheetView workbookViewId="0">
      <selection sqref="A1:FM1"/>
    </sheetView>
  </sheetViews>
  <sheetFormatPr defaultRowHeight="15" x14ac:dyDescent="0.25"/>
  <cols>
    <col min="1" max="1" width="3.85546875" style="21" bestFit="1" customWidth="1"/>
    <col min="2" max="2" width="9" style="21" bestFit="1" customWidth="1"/>
    <col min="3" max="3" width="9.140625" style="21"/>
    <col min="4" max="4" width="8.5703125" style="21" bestFit="1" customWidth="1"/>
    <col min="5" max="5" width="8.85546875" style="21" bestFit="1" customWidth="1"/>
    <col min="6" max="6" width="8.42578125" style="21" bestFit="1" customWidth="1"/>
    <col min="7" max="7" width="9" style="21" bestFit="1" customWidth="1"/>
    <col min="8" max="9" width="9.140625" style="21"/>
    <col min="10" max="10" width="8.42578125" style="21" bestFit="1" customWidth="1"/>
    <col min="11" max="11" width="8.7109375" style="21" bestFit="1" customWidth="1"/>
    <col min="12" max="12" width="8.42578125" style="21" bestFit="1" customWidth="1"/>
    <col min="13" max="13" width="8" style="21" bestFit="1" customWidth="1"/>
    <col min="14" max="17" width="8.7109375" style="21" bestFit="1" customWidth="1"/>
    <col min="18" max="19" width="9" style="21" bestFit="1" customWidth="1"/>
    <col min="20" max="20" width="9.140625" style="21"/>
    <col min="21" max="22" width="8.5703125" style="21" bestFit="1" customWidth="1"/>
    <col min="23" max="23" width="8.140625" style="21" bestFit="1" customWidth="1"/>
    <col min="24" max="25" width="9" style="21" bestFit="1" customWidth="1"/>
    <col min="26" max="26" width="9.140625" style="21"/>
    <col min="27" max="28" width="8.42578125" style="21" bestFit="1" customWidth="1"/>
    <col min="29" max="29" width="9" style="21" bestFit="1" customWidth="1"/>
    <col min="30" max="30" width="8.7109375" style="21" bestFit="1" customWidth="1"/>
    <col min="31" max="31" width="8.42578125" style="21" bestFit="1" customWidth="1"/>
    <col min="32" max="32" width="8.7109375" style="21" bestFit="1" customWidth="1"/>
    <col min="33" max="33" width="9" style="21" bestFit="1" customWidth="1"/>
    <col min="34" max="34" width="8.7109375" style="21" bestFit="1" customWidth="1"/>
    <col min="35" max="35" width="7.85546875" style="21" bestFit="1" customWidth="1"/>
    <col min="36" max="36" width="7.7109375" style="21" bestFit="1" customWidth="1"/>
    <col min="37" max="39" width="8.7109375" style="21" bestFit="1" customWidth="1"/>
    <col min="40" max="40" width="8.5703125" style="21" bestFit="1" customWidth="1"/>
    <col min="41" max="41" width="9.140625" style="21"/>
    <col min="42" max="42" width="8.42578125" style="21" bestFit="1" customWidth="1"/>
    <col min="43" max="43" width="9" style="21" bestFit="1" customWidth="1"/>
    <col min="44" max="44" width="7.85546875" style="21" bestFit="1" customWidth="1"/>
    <col min="45" max="45" width="8.7109375" style="21" bestFit="1" customWidth="1"/>
    <col min="46" max="48" width="9.140625" style="21"/>
    <col min="49" max="51" width="9" style="21" bestFit="1" customWidth="1"/>
    <col min="52" max="54" width="9.140625" style="21"/>
    <col min="55" max="55" width="8.7109375" style="21" bestFit="1" customWidth="1"/>
    <col min="56" max="56" width="9" style="21" bestFit="1" customWidth="1"/>
    <col min="57" max="57" width="7.5703125" style="21" bestFit="1" customWidth="1"/>
    <col min="58" max="60" width="8.7109375" style="21" bestFit="1" customWidth="1"/>
    <col min="61" max="61" width="9.140625" style="21"/>
    <col min="62" max="62" width="8.7109375" style="21" bestFit="1" customWidth="1"/>
    <col min="63" max="63" width="9.140625" style="21"/>
    <col min="64" max="64" width="8.7109375" style="21" bestFit="1" customWidth="1"/>
    <col min="65" max="65" width="9.140625" style="21"/>
    <col min="66" max="66" width="9" style="21" bestFit="1" customWidth="1"/>
    <col min="67" max="68" width="9.140625" style="21"/>
    <col min="69" max="69" width="8.7109375" style="21" bestFit="1" customWidth="1"/>
    <col min="70" max="70" width="8.85546875" style="21" bestFit="1" customWidth="1"/>
    <col min="71" max="71" width="8.7109375" style="21" bestFit="1" customWidth="1"/>
    <col min="72" max="76" width="9" style="21" bestFit="1" customWidth="1"/>
    <col min="77" max="77" width="7.5703125" style="21" bestFit="1" customWidth="1"/>
    <col min="78" max="80" width="8.7109375" style="21" bestFit="1" customWidth="1"/>
    <col min="81" max="81" width="8.85546875" style="21" bestFit="1" customWidth="1"/>
    <col min="82" max="83" width="8.7109375" style="21" bestFit="1" customWidth="1"/>
    <col min="84" max="84" width="9.140625" style="21"/>
    <col min="85" max="85" width="8.42578125" style="21" bestFit="1" customWidth="1"/>
    <col min="86" max="86" width="8.7109375" style="21" bestFit="1" customWidth="1"/>
    <col min="87" max="87" width="8.42578125" style="21" bestFit="1" customWidth="1"/>
    <col min="88" max="88" width="8.7109375" style="21" bestFit="1" customWidth="1"/>
    <col min="89" max="89" width="8.85546875" style="21" bestFit="1" customWidth="1"/>
    <col min="90" max="90" width="8.7109375" style="21" bestFit="1" customWidth="1"/>
    <col min="91" max="91" width="8.85546875" style="21" bestFit="1" customWidth="1"/>
    <col min="92" max="92" width="8.7109375" style="21" bestFit="1" customWidth="1"/>
    <col min="93" max="102" width="9.140625" style="21"/>
    <col min="103" max="103" width="9" style="21" bestFit="1" customWidth="1"/>
    <col min="104" max="104" width="8.7109375" style="21" bestFit="1" customWidth="1"/>
    <col min="105" max="105" width="7.85546875" style="21" bestFit="1" customWidth="1"/>
    <col min="106" max="109" width="8.42578125" style="21" bestFit="1" customWidth="1"/>
    <col min="110" max="110" width="9" style="21" bestFit="1" customWidth="1"/>
    <col min="111" max="112" width="8.28515625" style="21" bestFit="1" customWidth="1"/>
    <col min="113" max="113" width="9" style="21" bestFit="1" customWidth="1"/>
    <col min="114" max="117" width="8.7109375" style="21" bestFit="1" customWidth="1"/>
    <col min="118" max="118" width="9" style="21" bestFit="1" customWidth="1"/>
    <col min="119" max="119" width="8.7109375" style="21" bestFit="1" customWidth="1"/>
    <col min="120" max="120" width="8.28515625" style="21" bestFit="1" customWidth="1"/>
    <col min="121" max="124" width="8.85546875" style="21" bestFit="1" customWidth="1"/>
    <col min="125" max="125" width="8.42578125" style="21" bestFit="1" customWidth="1"/>
    <col min="126" max="131" width="8.85546875" style="21" bestFit="1" customWidth="1"/>
    <col min="132" max="133" width="8.7109375" style="21" bestFit="1" customWidth="1"/>
    <col min="134" max="135" width="9" style="21" bestFit="1" customWidth="1"/>
    <col min="136" max="136" width="9.140625" style="21"/>
    <col min="137" max="138" width="8.42578125" style="21" bestFit="1" customWidth="1"/>
    <col min="139" max="143" width="9" style="21" bestFit="1" customWidth="1"/>
    <col min="144" max="144" width="9.140625" style="21"/>
    <col min="145" max="145" width="7.7109375" style="21" bestFit="1" customWidth="1"/>
    <col min="146" max="146" width="8.7109375" style="21" bestFit="1" customWidth="1"/>
    <col min="147" max="147" width="8.5703125" style="21" bestFit="1" customWidth="1"/>
    <col min="148" max="149" width="8.85546875" style="21" bestFit="1" customWidth="1"/>
    <col min="150" max="150" width="8.5703125" style="21" bestFit="1" customWidth="1"/>
    <col min="151" max="152" width="9" style="21" bestFit="1" customWidth="1"/>
    <col min="153" max="153" width="8.85546875" style="21" bestFit="1" customWidth="1"/>
    <col min="154" max="154" width="8" style="21" bestFit="1" customWidth="1"/>
    <col min="155" max="155" width="8.42578125" style="21" bestFit="1" customWidth="1"/>
    <col min="156" max="156" width="8.85546875" style="21" bestFit="1" customWidth="1"/>
    <col min="157" max="157" width="8.7109375" style="21" bestFit="1" customWidth="1"/>
    <col min="158" max="159" width="9" style="21" bestFit="1" customWidth="1"/>
    <col min="160" max="160" width="9.140625" style="21"/>
    <col min="161" max="166" width="9" style="21" bestFit="1" customWidth="1"/>
    <col min="167" max="167" width="7" style="21" bestFit="1" customWidth="1"/>
    <col min="168" max="168" width="8.5703125" style="21" bestFit="1" customWidth="1"/>
    <col min="169" max="169" width="7.7109375" style="21" bestFit="1" customWidth="1"/>
    <col min="170" max="16384" width="9.140625" style="21"/>
  </cols>
  <sheetData>
    <row r="1" spans="1:169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</row>
    <row r="2" spans="1:169" ht="115.5" x14ac:dyDescent="0.25">
      <c r="A2" s="16" t="s">
        <v>15</v>
      </c>
      <c r="B2" s="16" t="s">
        <v>142</v>
      </c>
      <c r="C2" s="16" t="s">
        <v>143</v>
      </c>
      <c r="D2" s="16" t="s">
        <v>16</v>
      </c>
      <c r="E2" s="16" t="s">
        <v>17</v>
      </c>
      <c r="F2" s="16" t="s">
        <v>144</v>
      </c>
      <c r="G2" s="16" t="s">
        <v>145</v>
      </c>
      <c r="H2" s="16" t="s">
        <v>146</v>
      </c>
      <c r="I2" s="16" t="s">
        <v>147</v>
      </c>
      <c r="J2" s="16" t="s">
        <v>148</v>
      </c>
      <c r="K2" s="16" t="s">
        <v>149</v>
      </c>
      <c r="L2" s="16" t="s">
        <v>150</v>
      </c>
      <c r="M2" s="16" t="s">
        <v>151</v>
      </c>
      <c r="N2" s="16" t="s">
        <v>152</v>
      </c>
      <c r="O2" s="16" t="s">
        <v>153</v>
      </c>
      <c r="P2" s="16" t="s">
        <v>154</v>
      </c>
      <c r="Q2" s="16" t="s">
        <v>155</v>
      </c>
      <c r="R2" s="16" t="s">
        <v>156</v>
      </c>
      <c r="S2" s="16" t="s">
        <v>157</v>
      </c>
      <c r="T2" s="16" t="s">
        <v>158</v>
      </c>
      <c r="U2" s="16" t="s">
        <v>159</v>
      </c>
      <c r="V2" s="16" t="s">
        <v>160</v>
      </c>
      <c r="W2" s="16" t="s">
        <v>161</v>
      </c>
      <c r="X2" s="16" t="s">
        <v>162</v>
      </c>
      <c r="Y2" s="16" t="s">
        <v>163</v>
      </c>
      <c r="Z2" s="16" t="s">
        <v>164</v>
      </c>
      <c r="AA2" s="16" t="s">
        <v>165</v>
      </c>
      <c r="AB2" s="16" t="s">
        <v>166</v>
      </c>
      <c r="AC2" s="16" t="s">
        <v>167</v>
      </c>
      <c r="AD2" s="16" t="s">
        <v>168</v>
      </c>
      <c r="AE2" s="16" t="s">
        <v>169</v>
      </c>
      <c r="AF2" s="16" t="s">
        <v>170</v>
      </c>
      <c r="AG2" s="16" t="s">
        <v>171</v>
      </c>
      <c r="AH2" s="16" t="s">
        <v>172</v>
      </c>
      <c r="AI2" s="16" t="s">
        <v>173</v>
      </c>
      <c r="AJ2" s="16" t="s">
        <v>174</v>
      </c>
      <c r="AK2" s="16" t="s">
        <v>175</v>
      </c>
      <c r="AL2" s="16" t="s">
        <v>176</v>
      </c>
      <c r="AM2" s="16" t="s">
        <v>177</v>
      </c>
      <c r="AN2" s="16" t="s">
        <v>178</v>
      </c>
      <c r="AO2" s="16" t="s">
        <v>179</v>
      </c>
      <c r="AP2" s="16" t="s">
        <v>180</v>
      </c>
      <c r="AQ2" s="16" t="s">
        <v>181</v>
      </c>
      <c r="AR2" s="16" t="s">
        <v>182</v>
      </c>
      <c r="AS2" s="16" t="s">
        <v>183</v>
      </c>
      <c r="AT2" s="16" t="s">
        <v>184</v>
      </c>
      <c r="AU2" s="16" t="s">
        <v>185</v>
      </c>
      <c r="AV2" s="16" t="s">
        <v>186</v>
      </c>
      <c r="AW2" s="16" t="s">
        <v>187</v>
      </c>
      <c r="AX2" s="16" t="s">
        <v>188</v>
      </c>
      <c r="AY2" s="16" t="s">
        <v>189</v>
      </c>
      <c r="AZ2" s="16" t="s">
        <v>190</v>
      </c>
      <c r="BA2" s="16" t="s">
        <v>191</v>
      </c>
      <c r="BB2" s="16" t="s">
        <v>192</v>
      </c>
      <c r="BC2" s="16" t="s">
        <v>193</v>
      </c>
      <c r="BD2" s="16" t="s">
        <v>194</v>
      </c>
      <c r="BE2" s="16" t="s">
        <v>195</v>
      </c>
      <c r="BF2" s="16" t="s">
        <v>196</v>
      </c>
      <c r="BG2" s="16" t="s">
        <v>197</v>
      </c>
      <c r="BH2" s="16" t="s">
        <v>198</v>
      </c>
      <c r="BI2" s="16" t="s">
        <v>199</v>
      </c>
      <c r="BJ2" s="16" t="s">
        <v>200</v>
      </c>
      <c r="BK2" s="16" t="s">
        <v>201</v>
      </c>
      <c r="BL2" s="16" t="s">
        <v>202</v>
      </c>
      <c r="BM2" s="16" t="s">
        <v>203</v>
      </c>
      <c r="BN2" s="16" t="s">
        <v>204</v>
      </c>
      <c r="BO2" s="16" t="s">
        <v>205</v>
      </c>
      <c r="BP2" s="16" t="s">
        <v>206</v>
      </c>
      <c r="BQ2" s="16" t="s">
        <v>207</v>
      </c>
      <c r="BR2" s="16" t="s">
        <v>208</v>
      </c>
      <c r="BS2" s="16" t="s">
        <v>209</v>
      </c>
      <c r="BT2" s="16" t="s">
        <v>210</v>
      </c>
      <c r="BU2" s="16" t="s">
        <v>211</v>
      </c>
      <c r="BV2" s="16" t="s">
        <v>212</v>
      </c>
      <c r="BW2" s="16" t="s">
        <v>213</v>
      </c>
      <c r="BX2" s="16" t="s">
        <v>214</v>
      </c>
      <c r="BY2" s="16" t="s">
        <v>215</v>
      </c>
      <c r="BZ2" s="16" t="s">
        <v>216</v>
      </c>
      <c r="CA2" s="16" t="s">
        <v>217</v>
      </c>
      <c r="CB2" s="16" t="s">
        <v>218</v>
      </c>
      <c r="CC2" s="16" t="s">
        <v>219</v>
      </c>
      <c r="CD2" s="16" t="s">
        <v>220</v>
      </c>
      <c r="CE2" s="16" t="s">
        <v>221</v>
      </c>
      <c r="CF2" s="16" t="s">
        <v>222</v>
      </c>
      <c r="CG2" s="16" t="s">
        <v>223</v>
      </c>
      <c r="CH2" s="16" t="s">
        <v>224</v>
      </c>
      <c r="CI2" s="16" t="s">
        <v>225</v>
      </c>
      <c r="CJ2" s="16" t="s">
        <v>226</v>
      </c>
      <c r="CK2" s="16" t="s">
        <v>227</v>
      </c>
      <c r="CL2" s="16" t="s">
        <v>228</v>
      </c>
      <c r="CM2" s="16" t="s">
        <v>229</v>
      </c>
      <c r="CN2" s="16" t="s">
        <v>230</v>
      </c>
      <c r="CO2" s="16" t="s">
        <v>231</v>
      </c>
      <c r="CP2" s="16" t="s">
        <v>232</v>
      </c>
      <c r="CQ2" s="16" t="s">
        <v>233</v>
      </c>
      <c r="CR2" s="16" t="s">
        <v>234</v>
      </c>
      <c r="CS2" s="16" t="s">
        <v>235</v>
      </c>
      <c r="CT2" s="16" t="s">
        <v>236</v>
      </c>
      <c r="CU2" s="16" t="s">
        <v>237</v>
      </c>
      <c r="CV2" s="16" t="s">
        <v>238</v>
      </c>
      <c r="CW2" s="16" t="s">
        <v>239</v>
      </c>
      <c r="CX2" s="16" t="s">
        <v>240</v>
      </c>
      <c r="CY2" s="16" t="s">
        <v>241</v>
      </c>
      <c r="CZ2" s="16" t="s">
        <v>242</v>
      </c>
      <c r="DA2" s="16" t="s">
        <v>243</v>
      </c>
      <c r="DB2" s="16" t="s">
        <v>244</v>
      </c>
      <c r="DC2" s="16" t="s">
        <v>245</v>
      </c>
      <c r="DD2" s="16" t="s">
        <v>246</v>
      </c>
      <c r="DE2" s="16" t="s">
        <v>247</v>
      </c>
      <c r="DF2" s="16" t="s">
        <v>248</v>
      </c>
      <c r="DG2" s="16" t="s">
        <v>249</v>
      </c>
      <c r="DH2" s="16" t="s">
        <v>250</v>
      </c>
      <c r="DI2" s="16" t="s">
        <v>251</v>
      </c>
      <c r="DJ2" s="16" t="s">
        <v>252</v>
      </c>
      <c r="DK2" s="16" t="s">
        <v>253</v>
      </c>
      <c r="DL2" s="16" t="s">
        <v>254</v>
      </c>
      <c r="DM2" s="16" t="s">
        <v>255</v>
      </c>
      <c r="DN2" s="16" t="s">
        <v>256</v>
      </c>
      <c r="DO2" s="16" t="s">
        <v>257</v>
      </c>
      <c r="DP2" s="16" t="s">
        <v>258</v>
      </c>
      <c r="DQ2" s="16" t="s">
        <v>259</v>
      </c>
      <c r="DR2" s="16" t="s">
        <v>260</v>
      </c>
      <c r="DS2" s="16" t="s">
        <v>261</v>
      </c>
      <c r="DT2" s="16" t="s">
        <v>262</v>
      </c>
      <c r="DU2" s="16" t="s">
        <v>263</v>
      </c>
      <c r="DV2" s="16" t="s">
        <v>264</v>
      </c>
      <c r="DW2" s="16" t="s">
        <v>265</v>
      </c>
      <c r="DX2" s="16" t="s">
        <v>266</v>
      </c>
      <c r="DY2" s="16" t="s">
        <v>267</v>
      </c>
      <c r="DZ2" s="16" t="s">
        <v>268</v>
      </c>
      <c r="EA2" s="16" t="s">
        <v>269</v>
      </c>
      <c r="EB2" s="16" t="s">
        <v>270</v>
      </c>
      <c r="EC2" s="16" t="s">
        <v>271</v>
      </c>
      <c r="ED2" s="16" t="s">
        <v>272</v>
      </c>
      <c r="EE2" s="16" t="s">
        <v>273</v>
      </c>
      <c r="EF2" s="16" t="s">
        <v>274</v>
      </c>
      <c r="EG2" s="16" t="s">
        <v>275</v>
      </c>
      <c r="EH2" s="16" t="s">
        <v>276</v>
      </c>
      <c r="EI2" s="16" t="s">
        <v>277</v>
      </c>
      <c r="EJ2" s="16" t="s">
        <v>278</v>
      </c>
      <c r="EK2" s="16" t="s">
        <v>279</v>
      </c>
      <c r="EL2" s="16" t="s">
        <v>280</v>
      </c>
      <c r="EM2" s="16" t="s">
        <v>281</v>
      </c>
      <c r="EN2" s="16" t="s">
        <v>282</v>
      </c>
      <c r="EO2" s="16" t="s">
        <v>283</v>
      </c>
      <c r="EP2" s="16" t="s">
        <v>284</v>
      </c>
      <c r="EQ2" s="16" t="s">
        <v>285</v>
      </c>
      <c r="ER2" s="16" t="s">
        <v>101</v>
      </c>
      <c r="ES2" s="16" t="s">
        <v>286</v>
      </c>
      <c r="ET2" s="16" t="s">
        <v>287</v>
      </c>
      <c r="EU2" s="16" t="s">
        <v>288</v>
      </c>
      <c r="EV2" s="16" t="s">
        <v>289</v>
      </c>
      <c r="EW2" s="16" t="s">
        <v>290</v>
      </c>
      <c r="EX2" s="16" t="s">
        <v>291</v>
      </c>
      <c r="EY2" s="16" t="s">
        <v>292</v>
      </c>
      <c r="EZ2" s="16" t="s">
        <v>293</v>
      </c>
      <c r="FA2" s="16" t="s">
        <v>294</v>
      </c>
      <c r="FB2" s="16" t="s">
        <v>295</v>
      </c>
      <c r="FC2" s="16" t="s">
        <v>296</v>
      </c>
      <c r="FD2" s="16" t="s">
        <v>297</v>
      </c>
      <c r="FE2" s="16" t="s">
        <v>298</v>
      </c>
      <c r="FF2" s="16" t="s">
        <v>299</v>
      </c>
      <c r="FG2" s="16" t="s">
        <v>300</v>
      </c>
      <c r="FH2" s="16" t="s">
        <v>301</v>
      </c>
      <c r="FI2" s="16" t="s">
        <v>302</v>
      </c>
      <c r="FJ2" s="16" t="s">
        <v>303</v>
      </c>
      <c r="FK2" s="16" t="s">
        <v>304</v>
      </c>
      <c r="FL2" s="16" t="s">
        <v>305</v>
      </c>
      <c r="FM2" s="16" t="s">
        <v>121</v>
      </c>
    </row>
    <row r="3" spans="1:169" ht="51.75" x14ac:dyDescent="0.25">
      <c r="A3" s="17">
        <v>6</v>
      </c>
      <c r="B3" s="18" t="s">
        <v>6</v>
      </c>
      <c r="C3" s="18" t="s">
        <v>308</v>
      </c>
      <c r="D3" s="17">
        <v>1</v>
      </c>
      <c r="E3" s="18" t="s">
        <v>123</v>
      </c>
      <c r="F3" s="17">
        <v>6</v>
      </c>
      <c r="G3" s="17">
        <v>3</v>
      </c>
      <c r="H3" s="17">
        <v>45</v>
      </c>
      <c r="I3" s="17">
        <v>95</v>
      </c>
      <c r="J3" s="19">
        <v>0.09</v>
      </c>
      <c r="K3" s="17"/>
      <c r="L3" s="17">
        <v>0</v>
      </c>
      <c r="M3" s="17"/>
      <c r="N3" s="17"/>
      <c r="O3" s="17"/>
      <c r="P3" s="17"/>
      <c r="Q3" s="17"/>
      <c r="R3" s="18" t="s">
        <v>134</v>
      </c>
      <c r="S3" s="17"/>
      <c r="T3" s="17"/>
      <c r="U3" s="17"/>
      <c r="V3" s="17">
        <v>18</v>
      </c>
      <c r="W3" s="17"/>
      <c r="X3" s="18" t="s">
        <v>134</v>
      </c>
      <c r="Y3" s="17"/>
      <c r="Z3" s="17">
        <v>70</v>
      </c>
      <c r="AA3" s="17">
        <v>95</v>
      </c>
      <c r="AB3" s="17">
        <v>18</v>
      </c>
      <c r="AC3" s="17">
        <v>1</v>
      </c>
      <c r="AD3" s="17"/>
      <c r="AE3" s="17"/>
      <c r="AF3" s="17"/>
      <c r="AG3" s="17"/>
      <c r="AH3" s="17"/>
      <c r="AI3" s="17"/>
      <c r="AJ3" s="17"/>
      <c r="AK3" s="17"/>
      <c r="AL3" s="17">
        <v>5</v>
      </c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>
        <v>0</v>
      </c>
      <c r="AX3" s="17">
        <v>0</v>
      </c>
      <c r="AY3" s="17">
        <v>0</v>
      </c>
      <c r="AZ3" s="17">
        <v>0</v>
      </c>
      <c r="BA3" s="17"/>
      <c r="BB3" s="17"/>
      <c r="BC3" s="19">
        <v>94.3</v>
      </c>
      <c r="BD3" s="19">
        <v>69.400000000000006</v>
      </c>
      <c r="BE3" s="19">
        <v>3.6</v>
      </c>
      <c r="BF3" s="17">
        <v>1</v>
      </c>
      <c r="BG3" s="19">
        <v>0.99</v>
      </c>
      <c r="BH3" s="19">
        <v>94.3</v>
      </c>
      <c r="BI3" s="19">
        <v>69.400000000000006</v>
      </c>
      <c r="BJ3" s="19">
        <v>17.7</v>
      </c>
      <c r="BK3" s="17">
        <v>0</v>
      </c>
      <c r="BL3" s="17">
        <v>0</v>
      </c>
      <c r="BM3" s="19">
        <v>12.744999999999999</v>
      </c>
      <c r="BN3" s="17">
        <v>1</v>
      </c>
      <c r="BO3" s="17">
        <v>0</v>
      </c>
      <c r="BP3" s="19">
        <v>4.9119999999999999</v>
      </c>
      <c r="BQ3" s="17"/>
      <c r="BR3" s="17"/>
      <c r="BS3" s="17"/>
      <c r="BT3" s="17"/>
      <c r="BU3" s="17"/>
      <c r="BV3" s="18" t="s">
        <v>134</v>
      </c>
      <c r="BW3" s="17"/>
      <c r="BX3" s="17"/>
      <c r="BY3" s="17">
        <v>0</v>
      </c>
      <c r="BZ3" s="17">
        <v>0</v>
      </c>
      <c r="CA3" s="17"/>
      <c r="CB3" s="17"/>
      <c r="CC3" s="17">
        <v>0</v>
      </c>
      <c r="CD3" s="17">
        <v>0</v>
      </c>
      <c r="CE3" s="17"/>
      <c r="CF3" s="17">
        <v>0</v>
      </c>
      <c r="CG3" s="17"/>
      <c r="CH3" s="17">
        <v>0</v>
      </c>
      <c r="CI3" s="17"/>
      <c r="CJ3" s="17">
        <v>0</v>
      </c>
      <c r="CK3" s="17">
        <v>0</v>
      </c>
      <c r="CL3" s="17"/>
      <c r="CM3" s="17">
        <v>0</v>
      </c>
      <c r="CN3" s="17">
        <v>0</v>
      </c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>
        <v>0</v>
      </c>
      <c r="EA3" s="17"/>
      <c r="EB3" s="17"/>
      <c r="EC3" s="19">
        <v>3.6</v>
      </c>
      <c r="ED3" s="17">
        <v>1</v>
      </c>
      <c r="EE3" s="17"/>
      <c r="EF3" s="19">
        <v>3.5998999999999999</v>
      </c>
      <c r="EG3" s="19">
        <v>3.5998999999999999</v>
      </c>
      <c r="EH3" s="19">
        <v>8.9300000000000004E-2</v>
      </c>
      <c r="EI3" s="19">
        <v>5.9109999999999996</v>
      </c>
      <c r="EJ3" s="19">
        <v>18.96</v>
      </c>
      <c r="EK3" s="19">
        <v>13.04</v>
      </c>
      <c r="EL3" s="19">
        <v>12.96</v>
      </c>
      <c r="EM3" s="19">
        <v>7.04</v>
      </c>
      <c r="EN3" s="17">
        <v>0</v>
      </c>
      <c r="EO3" s="17">
        <v>0</v>
      </c>
      <c r="EP3" s="19">
        <v>4.3099999999999996</v>
      </c>
      <c r="EQ3" s="19">
        <v>141.5</v>
      </c>
      <c r="ER3" s="17"/>
      <c r="ES3" s="19">
        <v>-1.6</v>
      </c>
      <c r="ET3" s="17">
        <v>14</v>
      </c>
      <c r="EU3" s="17"/>
      <c r="EV3" s="17"/>
      <c r="EW3" s="17"/>
      <c r="EX3" s="17"/>
      <c r="EY3" s="17"/>
      <c r="EZ3" s="17">
        <v>40</v>
      </c>
      <c r="FA3" s="17">
        <v>10</v>
      </c>
      <c r="FB3" s="17">
        <v>1</v>
      </c>
      <c r="FC3" s="19">
        <v>0.92773600000000001</v>
      </c>
      <c r="FD3" s="19">
        <v>20.197099999999999</v>
      </c>
      <c r="FE3" s="17"/>
      <c r="FF3" s="17"/>
      <c r="FG3" s="17"/>
      <c r="FH3" s="17"/>
      <c r="FI3" s="17"/>
      <c r="FJ3" s="17"/>
      <c r="FK3" s="17"/>
      <c r="FL3" s="18"/>
      <c r="FM3" s="18"/>
    </row>
    <row r="4" spans="1:169" ht="51.75" x14ac:dyDescent="0.25">
      <c r="A4" s="17">
        <v>8</v>
      </c>
      <c r="B4" s="18" t="s">
        <v>5</v>
      </c>
      <c r="C4" s="18" t="s">
        <v>5</v>
      </c>
      <c r="D4" s="17">
        <v>1</v>
      </c>
      <c r="E4" s="18" t="s">
        <v>123</v>
      </c>
      <c r="F4" s="17">
        <v>6</v>
      </c>
      <c r="G4" s="17">
        <v>3</v>
      </c>
      <c r="H4" s="17">
        <v>45</v>
      </c>
      <c r="I4" s="17">
        <v>95</v>
      </c>
      <c r="J4" s="19">
        <v>0.09</v>
      </c>
      <c r="K4" s="17"/>
      <c r="L4" s="17">
        <v>0</v>
      </c>
      <c r="M4" s="17"/>
      <c r="N4" s="17"/>
      <c r="O4" s="17"/>
      <c r="P4" s="17"/>
      <c r="Q4" s="17"/>
      <c r="R4" s="18" t="s">
        <v>134</v>
      </c>
      <c r="S4" s="17"/>
      <c r="T4" s="17"/>
      <c r="U4" s="17"/>
      <c r="V4" s="17">
        <v>18</v>
      </c>
      <c r="W4" s="17"/>
      <c r="X4" s="18" t="s">
        <v>134</v>
      </c>
      <c r="Y4" s="17"/>
      <c r="Z4" s="17">
        <v>70</v>
      </c>
      <c r="AA4" s="17">
        <v>95</v>
      </c>
      <c r="AB4" s="17">
        <v>18</v>
      </c>
      <c r="AC4" s="17">
        <v>1</v>
      </c>
      <c r="AD4" s="17"/>
      <c r="AE4" s="17"/>
      <c r="AF4" s="17"/>
      <c r="AG4" s="17"/>
      <c r="AH4" s="17"/>
      <c r="AI4" s="17"/>
      <c r="AJ4" s="17"/>
      <c r="AK4" s="17"/>
      <c r="AL4" s="17">
        <v>5</v>
      </c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>
        <v>0</v>
      </c>
      <c r="AX4" s="17">
        <v>0</v>
      </c>
      <c r="AY4" s="17">
        <v>0</v>
      </c>
      <c r="AZ4" s="17">
        <v>0</v>
      </c>
      <c r="BA4" s="17"/>
      <c r="BB4" s="17"/>
      <c r="BC4" s="19">
        <v>93.8</v>
      </c>
      <c r="BD4" s="19">
        <v>69.099999999999994</v>
      </c>
      <c r="BE4" s="19">
        <v>3.6</v>
      </c>
      <c r="BF4" s="17">
        <v>1</v>
      </c>
      <c r="BG4" s="19">
        <v>0.99</v>
      </c>
      <c r="BH4" s="19">
        <v>93.8</v>
      </c>
      <c r="BI4" s="19">
        <v>69.099999999999994</v>
      </c>
      <c r="BJ4" s="19">
        <v>17.600000000000001</v>
      </c>
      <c r="BK4" s="17">
        <v>0</v>
      </c>
      <c r="BL4" s="17">
        <v>0</v>
      </c>
      <c r="BM4" s="19">
        <v>12.897</v>
      </c>
      <c r="BN4" s="17">
        <v>1</v>
      </c>
      <c r="BO4" s="17">
        <v>0</v>
      </c>
      <c r="BP4" s="19">
        <v>4.6849999999999996</v>
      </c>
      <c r="BQ4" s="17"/>
      <c r="BR4" s="17"/>
      <c r="BS4" s="17"/>
      <c r="BT4" s="17"/>
      <c r="BU4" s="17"/>
      <c r="BV4" s="18" t="s">
        <v>134</v>
      </c>
      <c r="BW4" s="17"/>
      <c r="BX4" s="17"/>
      <c r="BY4" s="17">
        <v>0</v>
      </c>
      <c r="BZ4" s="17">
        <v>0</v>
      </c>
      <c r="CA4" s="17"/>
      <c r="CB4" s="17"/>
      <c r="CC4" s="17">
        <v>0</v>
      </c>
      <c r="CD4" s="17">
        <v>0</v>
      </c>
      <c r="CE4" s="17"/>
      <c r="CF4" s="17">
        <v>0</v>
      </c>
      <c r="CG4" s="17"/>
      <c r="CH4" s="17">
        <v>0</v>
      </c>
      <c r="CI4" s="17"/>
      <c r="CJ4" s="17">
        <v>0</v>
      </c>
      <c r="CK4" s="17">
        <v>0</v>
      </c>
      <c r="CL4" s="17"/>
      <c r="CM4" s="17">
        <v>0</v>
      </c>
      <c r="CN4" s="17">
        <v>0</v>
      </c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>
        <v>0</v>
      </c>
      <c r="EA4" s="17"/>
      <c r="EB4" s="17"/>
      <c r="EC4" s="19">
        <v>3.6</v>
      </c>
      <c r="ED4" s="17">
        <v>1</v>
      </c>
      <c r="EE4" s="17"/>
      <c r="EF4" s="19">
        <v>3.6000999999999999</v>
      </c>
      <c r="EG4" s="19">
        <v>3.6000999999999999</v>
      </c>
      <c r="EH4" s="19">
        <v>8.8900000000000007E-2</v>
      </c>
      <c r="EI4" s="19">
        <v>5.6849999999999996</v>
      </c>
      <c r="EJ4" s="19">
        <v>18.84</v>
      </c>
      <c r="EK4" s="19">
        <v>13.16</v>
      </c>
      <c r="EL4" s="19">
        <v>12.84</v>
      </c>
      <c r="EM4" s="19">
        <v>7.16</v>
      </c>
      <c r="EN4" s="17">
        <v>0</v>
      </c>
      <c r="EO4" s="17">
        <v>0</v>
      </c>
      <c r="EP4" s="19">
        <v>6.6</v>
      </c>
      <c r="EQ4" s="19">
        <v>184.5</v>
      </c>
      <c r="ER4" s="17"/>
      <c r="ES4" s="19">
        <v>-1.75</v>
      </c>
      <c r="ET4" s="17">
        <v>14</v>
      </c>
      <c r="EU4" s="17"/>
      <c r="EV4" s="17"/>
      <c r="EW4" s="17"/>
      <c r="EX4" s="17"/>
      <c r="EY4" s="17"/>
      <c r="EZ4" s="17">
        <v>40</v>
      </c>
      <c r="FA4" s="17">
        <v>10</v>
      </c>
      <c r="FB4" s="17">
        <v>1</v>
      </c>
      <c r="FC4" s="19">
        <v>0.90752500000000003</v>
      </c>
      <c r="FD4" s="19">
        <v>19.9847</v>
      </c>
      <c r="FE4" s="17"/>
      <c r="FF4" s="17"/>
      <c r="FG4" s="17"/>
      <c r="FH4" s="17"/>
      <c r="FI4" s="17"/>
      <c r="FJ4" s="17"/>
      <c r="FK4" s="17"/>
      <c r="FL4" s="18"/>
      <c r="FM4" s="18"/>
    </row>
    <row r="5" spans="1:169" ht="39" x14ac:dyDescent="0.25">
      <c r="A5" s="17">
        <v>10</v>
      </c>
      <c r="B5" s="18" t="s">
        <v>7</v>
      </c>
      <c r="C5" s="18" t="s">
        <v>7</v>
      </c>
      <c r="D5" s="17">
        <v>1</v>
      </c>
      <c r="E5" s="18" t="s">
        <v>123</v>
      </c>
      <c r="F5" s="17">
        <v>6</v>
      </c>
      <c r="G5" s="17">
        <v>3</v>
      </c>
      <c r="H5" s="17">
        <v>45</v>
      </c>
      <c r="I5" s="17">
        <v>95</v>
      </c>
      <c r="J5" s="19">
        <v>6.2E-2</v>
      </c>
      <c r="K5" s="17"/>
      <c r="L5" s="17">
        <v>0</v>
      </c>
      <c r="M5" s="17"/>
      <c r="N5" s="17"/>
      <c r="O5" s="17"/>
      <c r="P5" s="17"/>
      <c r="Q5" s="17"/>
      <c r="R5" s="18" t="s">
        <v>134</v>
      </c>
      <c r="S5" s="17"/>
      <c r="T5" s="17"/>
      <c r="U5" s="17"/>
      <c r="V5" s="17">
        <v>18</v>
      </c>
      <c r="W5" s="17"/>
      <c r="X5" s="18" t="s">
        <v>134</v>
      </c>
      <c r="Y5" s="17"/>
      <c r="Z5" s="17">
        <v>70</v>
      </c>
      <c r="AA5" s="17">
        <v>95</v>
      </c>
      <c r="AB5" s="17">
        <v>18</v>
      </c>
      <c r="AC5" s="17">
        <v>1</v>
      </c>
      <c r="AD5" s="17"/>
      <c r="AE5" s="17"/>
      <c r="AF5" s="17"/>
      <c r="AG5" s="17"/>
      <c r="AH5" s="17"/>
      <c r="AI5" s="17"/>
      <c r="AJ5" s="17"/>
      <c r="AK5" s="17"/>
      <c r="AL5" s="17">
        <v>5</v>
      </c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>
        <v>0</v>
      </c>
      <c r="AX5" s="17">
        <v>0</v>
      </c>
      <c r="AY5" s="17">
        <v>0</v>
      </c>
      <c r="AZ5" s="17">
        <v>0</v>
      </c>
      <c r="BA5" s="17"/>
      <c r="BB5" s="17"/>
      <c r="BC5" s="19">
        <v>94.2</v>
      </c>
      <c r="BD5" s="19">
        <v>69.400000000000006</v>
      </c>
      <c r="BE5" s="19">
        <v>2.48</v>
      </c>
      <c r="BF5" s="17">
        <v>1</v>
      </c>
      <c r="BG5" s="19">
        <v>0.99</v>
      </c>
      <c r="BH5" s="19">
        <v>94.2</v>
      </c>
      <c r="BI5" s="19">
        <v>69.400000000000006</v>
      </c>
      <c r="BJ5" s="19">
        <v>17.7</v>
      </c>
      <c r="BK5" s="17">
        <v>0</v>
      </c>
      <c r="BL5" s="17">
        <v>0</v>
      </c>
      <c r="BM5" s="19">
        <v>10.865</v>
      </c>
      <c r="BN5" s="17">
        <v>1</v>
      </c>
      <c r="BO5" s="17">
        <v>0</v>
      </c>
      <c r="BP5" s="19">
        <v>4.4139999999999997</v>
      </c>
      <c r="BQ5" s="17"/>
      <c r="BR5" s="17"/>
      <c r="BS5" s="17"/>
      <c r="BT5" s="17"/>
      <c r="BU5" s="17"/>
      <c r="BV5" s="18" t="s">
        <v>134</v>
      </c>
      <c r="BW5" s="17"/>
      <c r="BX5" s="17"/>
      <c r="BY5" s="17">
        <v>0</v>
      </c>
      <c r="BZ5" s="17">
        <v>0</v>
      </c>
      <c r="CA5" s="17"/>
      <c r="CB5" s="17"/>
      <c r="CC5" s="17">
        <v>0</v>
      </c>
      <c r="CD5" s="17">
        <v>0</v>
      </c>
      <c r="CE5" s="17"/>
      <c r="CF5" s="17">
        <v>0</v>
      </c>
      <c r="CG5" s="17"/>
      <c r="CH5" s="17">
        <v>0</v>
      </c>
      <c r="CI5" s="17"/>
      <c r="CJ5" s="17">
        <v>0</v>
      </c>
      <c r="CK5" s="17">
        <v>0</v>
      </c>
      <c r="CL5" s="17"/>
      <c r="CM5" s="17">
        <v>0</v>
      </c>
      <c r="CN5" s="17">
        <v>0</v>
      </c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>
        <v>0</v>
      </c>
      <c r="EA5" s="17"/>
      <c r="EB5" s="17"/>
      <c r="EC5" s="19">
        <v>2.48</v>
      </c>
      <c r="ED5" s="17">
        <v>1</v>
      </c>
      <c r="EE5" s="17"/>
      <c r="EF5" s="19">
        <v>2.48</v>
      </c>
      <c r="EG5" s="19">
        <v>2.48</v>
      </c>
      <c r="EH5" s="19">
        <v>6.1499999999999999E-2</v>
      </c>
      <c r="EI5" s="19">
        <v>5.4139999999999997</v>
      </c>
      <c r="EJ5" s="19">
        <v>18.71</v>
      </c>
      <c r="EK5" s="19">
        <v>13.29</v>
      </c>
      <c r="EL5" s="19">
        <v>12.71</v>
      </c>
      <c r="EM5" s="19">
        <v>7.29</v>
      </c>
      <c r="EN5" s="17">
        <v>0</v>
      </c>
      <c r="EO5" s="17">
        <v>0</v>
      </c>
      <c r="EP5" s="19">
        <v>4.12</v>
      </c>
      <c r="EQ5" s="19">
        <v>138</v>
      </c>
      <c r="ER5" s="17"/>
      <c r="ES5" s="19">
        <v>-1.63</v>
      </c>
      <c r="ET5" s="17">
        <v>14</v>
      </c>
      <c r="EU5" s="17"/>
      <c r="EV5" s="17"/>
      <c r="EW5" s="17"/>
      <c r="EX5" s="17"/>
      <c r="EY5" s="17"/>
      <c r="EZ5" s="17">
        <v>40</v>
      </c>
      <c r="FA5" s="17">
        <v>10</v>
      </c>
      <c r="FB5" s="17">
        <v>1</v>
      </c>
      <c r="FC5" s="19">
        <v>0.93290499999999998</v>
      </c>
      <c r="FD5" s="19">
        <v>13.888199999999999</v>
      </c>
      <c r="FE5" s="17"/>
      <c r="FF5" s="17"/>
      <c r="FG5" s="17"/>
      <c r="FH5" s="17"/>
      <c r="FI5" s="17"/>
      <c r="FJ5" s="17"/>
      <c r="FK5" s="17"/>
      <c r="FL5" s="18"/>
      <c r="FM5" s="18"/>
    </row>
  </sheetData>
  <mergeCells count="1">
    <mergeCell ref="A1:FM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5"/>
  <sheetViews>
    <sheetView workbookViewId="0">
      <selection sqref="A1:FM1"/>
    </sheetView>
  </sheetViews>
  <sheetFormatPr defaultRowHeight="15" x14ac:dyDescent="0.25"/>
  <cols>
    <col min="1" max="1" width="3.85546875" style="15" bestFit="1" customWidth="1"/>
    <col min="2" max="3" width="9.140625" style="15"/>
    <col min="4" max="4" width="8.5703125" style="15" bestFit="1" customWidth="1"/>
    <col min="5" max="5" width="8.85546875" style="15" bestFit="1" customWidth="1"/>
    <col min="6" max="6" width="8.42578125" style="15" bestFit="1" customWidth="1"/>
    <col min="7" max="7" width="9" style="15" bestFit="1" customWidth="1"/>
    <col min="8" max="9" width="9.140625" style="15"/>
    <col min="10" max="10" width="8.42578125" style="15" bestFit="1" customWidth="1"/>
    <col min="11" max="11" width="8.7109375" style="15" bestFit="1" customWidth="1"/>
    <col min="12" max="12" width="8.42578125" style="15" bestFit="1" customWidth="1"/>
    <col min="13" max="13" width="8" style="15" bestFit="1" customWidth="1"/>
    <col min="14" max="17" width="8.7109375" style="15" bestFit="1" customWidth="1"/>
    <col min="18" max="19" width="9" style="15" bestFit="1" customWidth="1"/>
    <col min="20" max="20" width="9.140625" style="15"/>
    <col min="21" max="22" width="8.5703125" style="15" bestFit="1" customWidth="1"/>
    <col min="23" max="23" width="8.140625" style="15" bestFit="1" customWidth="1"/>
    <col min="24" max="25" width="9" style="15" bestFit="1" customWidth="1"/>
    <col min="26" max="26" width="9.140625" style="15"/>
    <col min="27" max="28" width="8.42578125" style="15" bestFit="1" customWidth="1"/>
    <col min="29" max="29" width="9" style="15" bestFit="1" customWidth="1"/>
    <col min="30" max="30" width="8.7109375" style="15" bestFit="1" customWidth="1"/>
    <col min="31" max="31" width="8.42578125" style="15" bestFit="1" customWidth="1"/>
    <col min="32" max="32" width="8.7109375" style="15" bestFit="1" customWidth="1"/>
    <col min="33" max="33" width="9" style="15" bestFit="1" customWidth="1"/>
    <col min="34" max="34" width="8.7109375" style="15" bestFit="1" customWidth="1"/>
    <col min="35" max="35" width="7.85546875" style="15" bestFit="1" customWidth="1"/>
    <col min="36" max="36" width="7.7109375" style="15" bestFit="1" customWidth="1"/>
    <col min="37" max="39" width="8.7109375" style="15" bestFit="1" customWidth="1"/>
    <col min="40" max="40" width="8.5703125" style="15" bestFit="1" customWidth="1"/>
    <col min="41" max="41" width="9.140625" style="15"/>
    <col min="42" max="42" width="8.42578125" style="15" bestFit="1" customWidth="1"/>
    <col min="43" max="43" width="9" style="15" bestFit="1" customWidth="1"/>
    <col min="44" max="44" width="7.85546875" style="15" bestFit="1" customWidth="1"/>
    <col min="45" max="45" width="8.7109375" style="15" bestFit="1" customWidth="1"/>
    <col min="46" max="48" width="9.140625" style="15"/>
    <col min="49" max="51" width="9" style="15" bestFit="1" customWidth="1"/>
    <col min="52" max="54" width="9.140625" style="15"/>
    <col min="55" max="55" width="8.7109375" style="15" bestFit="1" customWidth="1"/>
    <col min="56" max="56" width="9" style="15" bestFit="1" customWidth="1"/>
    <col min="57" max="57" width="7.5703125" style="15" bestFit="1" customWidth="1"/>
    <col min="58" max="60" width="8.7109375" style="15" bestFit="1" customWidth="1"/>
    <col min="61" max="61" width="9.140625" style="15"/>
    <col min="62" max="62" width="8.7109375" style="15" bestFit="1" customWidth="1"/>
    <col min="63" max="63" width="9.140625" style="15"/>
    <col min="64" max="64" width="8.7109375" style="15" bestFit="1" customWidth="1"/>
    <col min="65" max="65" width="9.140625" style="15"/>
    <col min="66" max="66" width="9" style="15" bestFit="1" customWidth="1"/>
    <col min="67" max="68" width="9.140625" style="15"/>
    <col min="69" max="69" width="8.7109375" style="15" bestFit="1" customWidth="1"/>
    <col min="70" max="70" width="8.85546875" style="15" bestFit="1" customWidth="1"/>
    <col min="71" max="71" width="8.7109375" style="15" bestFit="1" customWidth="1"/>
    <col min="72" max="76" width="9" style="15" bestFit="1" customWidth="1"/>
    <col min="77" max="77" width="7.5703125" style="15" bestFit="1" customWidth="1"/>
    <col min="78" max="80" width="8.7109375" style="15" bestFit="1" customWidth="1"/>
    <col min="81" max="81" width="8.85546875" style="15" bestFit="1" customWidth="1"/>
    <col min="82" max="83" width="8.7109375" style="15" bestFit="1" customWidth="1"/>
    <col min="84" max="84" width="9.140625" style="15"/>
    <col min="85" max="85" width="8.42578125" style="15" bestFit="1" customWidth="1"/>
    <col min="86" max="86" width="8.7109375" style="15" bestFit="1" customWidth="1"/>
    <col min="87" max="87" width="8.42578125" style="15" bestFit="1" customWidth="1"/>
    <col min="88" max="88" width="8.7109375" style="15" bestFit="1" customWidth="1"/>
    <col min="89" max="89" width="8.85546875" style="15" bestFit="1" customWidth="1"/>
    <col min="90" max="90" width="8.7109375" style="15" bestFit="1" customWidth="1"/>
    <col min="91" max="91" width="8.85546875" style="15" bestFit="1" customWidth="1"/>
    <col min="92" max="92" width="8.7109375" style="15" bestFit="1" customWidth="1"/>
    <col min="93" max="102" width="9.140625" style="15"/>
    <col min="103" max="103" width="9" style="15" bestFit="1" customWidth="1"/>
    <col min="104" max="104" width="8.7109375" style="15" bestFit="1" customWidth="1"/>
    <col min="105" max="105" width="7.85546875" style="15" bestFit="1" customWidth="1"/>
    <col min="106" max="109" width="8.42578125" style="15" bestFit="1" customWidth="1"/>
    <col min="110" max="110" width="9" style="15" bestFit="1" customWidth="1"/>
    <col min="111" max="112" width="8.28515625" style="15" bestFit="1" customWidth="1"/>
    <col min="113" max="113" width="9" style="15" bestFit="1" customWidth="1"/>
    <col min="114" max="117" width="8.7109375" style="15" bestFit="1" customWidth="1"/>
    <col min="118" max="118" width="9" style="15" bestFit="1" customWidth="1"/>
    <col min="119" max="119" width="8.7109375" style="15" bestFit="1" customWidth="1"/>
    <col min="120" max="120" width="8.28515625" style="15" bestFit="1" customWidth="1"/>
    <col min="121" max="124" width="8.85546875" style="15" bestFit="1" customWidth="1"/>
    <col min="125" max="125" width="8.42578125" style="15" bestFit="1" customWidth="1"/>
    <col min="126" max="131" width="8.85546875" style="15" bestFit="1" customWidth="1"/>
    <col min="132" max="133" width="8.7109375" style="15" bestFit="1" customWidth="1"/>
    <col min="134" max="135" width="9" style="15" bestFit="1" customWidth="1"/>
    <col min="136" max="136" width="9.140625" style="15"/>
    <col min="137" max="138" width="8.42578125" style="15" bestFit="1" customWidth="1"/>
    <col min="139" max="143" width="9" style="15" bestFit="1" customWidth="1"/>
    <col min="144" max="144" width="9.140625" style="15"/>
    <col min="145" max="145" width="7.7109375" style="15" bestFit="1" customWidth="1"/>
    <col min="146" max="146" width="8.7109375" style="15" bestFit="1" customWidth="1"/>
    <col min="147" max="147" width="8.5703125" style="15" bestFit="1" customWidth="1"/>
    <col min="148" max="149" width="8.85546875" style="15" bestFit="1" customWidth="1"/>
    <col min="150" max="150" width="8.5703125" style="15" bestFit="1" customWidth="1"/>
    <col min="151" max="152" width="9" style="15" bestFit="1" customWidth="1"/>
    <col min="153" max="153" width="8.85546875" style="15" bestFit="1" customWidth="1"/>
    <col min="154" max="154" width="8" style="15" bestFit="1" customWidth="1"/>
    <col min="155" max="155" width="8.42578125" style="15" bestFit="1" customWidth="1"/>
    <col min="156" max="156" width="8.85546875" style="15" bestFit="1" customWidth="1"/>
    <col min="157" max="157" width="8.7109375" style="15" bestFit="1" customWidth="1"/>
    <col min="158" max="159" width="9" style="15" bestFit="1" customWidth="1"/>
    <col min="160" max="160" width="9.140625" style="15"/>
    <col min="161" max="166" width="9" style="15" bestFit="1" customWidth="1"/>
    <col min="167" max="167" width="7" style="15" bestFit="1" customWidth="1"/>
    <col min="168" max="168" width="8.5703125" style="15" bestFit="1" customWidth="1"/>
    <col min="169" max="169" width="7.7109375" style="15" bestFit="1" customWidth="1"/>
    <col min="170" max="16384" width="9.140625" style="15"/>
  </cols>
  <sheetData>
    <row r="1" spans="1:169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</row>
    <row r="2" spans="1:169" ht="115.5" x14ac:dyDescent="0.25">
      <c r="A2" s="16" t="s">
        <v>15</v>
      </c>
      <c r="B2" s="16" t="s">
        <v>142</v>
      </c>
      <c r="C2" s="16" t="s">
        <v>143</v>
      </c>
      <c r="D2" s="16" t="s">
        <v>16</v>
      </c>
      <c r="E2" s="16" t="s">
        <v>17</v>
      </c>
      <c r="F2" s="16" t="s">
        <v>144</v>
      </c>
      <c r="G2" s="16" t="s">
        <v>145</v>
      </c>
      <c r="H2" s="16" t="s">
        <v>146</v>
      </c>
      <c r="I2" s="16" t="s">
        <v>147</v>
      </c>
      <c r="J2" s="16" t="s">
        <v>148</v>
      </c>
      <c r="K2" s="16" t="s">
        <v>149</v>
      </c>
      <c r="L2" s="16" t="s">
        <v>150</v>
      </c>
      <c r="M2" s="16" t="s">
        <v>151</v>
      </c>
      <c r="N2" s="16" t="s">
        <v>152</v>
      </c>
      <c r="O2" s="16" t="s">
        <v>153</v>
      </c>
      <c r="P2" s="16" t="s">
        <v>154</v>
      </c>
      <c r="Q2" s="16" t="s">
        <v>155</v>
      </c>
      <c r="R2" s="16" t="s">
        <v>156</v>
      </c>
      <c r="S2" s="16" t="s">
        <v>157</v>
      </c>
      <c r="T2" s="16" t="s">
        <v>158</v>
      </c>
      <c r="U2" s="16" t="s">
        <v>159</v>
      </c>
      <c r="V2" s="16" t="s">
        <v>160</v>
      </c>
      <c r="W2" s="16" t="s">
        <v>161</v>
      </c>
      <c r="X2" s="16" t="s">
        <v>162</v>
      </c>
      <c r="Y2" s="16" t="s">
        <v>163</v>
      </c>
      <c r="Z2" s="16" t="s">
        <v>164</v>
      </c>
      <c r="AA2" s="16" t="s">
        <v>165</v>
      </c>
      <c r="AB2" s="16" t="s">
        <v>166</v>
      </c>
      <c r="AC2" s="16" t="s">
        <v>167</v>
      </c>
      <c r="AD2" s="16" t="s">
        <v>168</v>
      </c>
      <c r="AE2" s="16" t="s">
        <v>169</v>
      </c>
      <c r="AF2" s="16" t="s">
        <v>170</v>
      </c>
      <c r="AG2" s="16" t="s">
        <v>171</v>
      </c>
      <c r="AH2" s="16" t="s">
        <v>172</v>
      </c>
      <c r="AI2" s="16" t="s">
        <v>173</v>
      </c>
      <c r="AJ2" s="16" t="s">
        <v>174</v>
      </c>
      <c r="AK2" s="16" t="s">
        <v>175</v>
      </c>
      <c r="AL2" s="16" t="s">
        <v>176</v>
      </c>
      <c r="AM2" s="16" t="s">
        <v>177</v>
      </c>
      <c r="AN2" s="16" t="s">
        <v>178</v>
      </c>
      <c r="AO2" s="16" t="s">
        <v>179</v>
      </c>
      <c r="AP2" s="16" t="s">
        <v>180</v>
      </c>
      <c r="AQ2" s="16" t="s">
        <v>181</v>
      </c>
      <c r="AR2" s="16" t="s">
        <v>182</v>
      </c>
      <c r="AS2" s="16" t="s">
        <v>183</v>
      </c>
      <c r="AT2" s="16" t="s">
        <v>184</v>
      </c>
      <c r="AU2" s="16" t="s">
        <v>185</v>
      </c>
      <c r="AV2" s="16" t="s">
        <v>186</v>
      </c>
      <c r="AW2" s="16" t="s">
        <v>187</v>
      </c>
      <c r="AX2" s="16" t="s">
        <v>188</v>
      </c>
      <c r="AY2" s="16" t="s">
        <v>189</v>
      </c>
      <c r="AZ2" s="16" t="s">
        <v>190</v>
      </c>
      <c r="BA2" s="16" t="s">
        <v>191</v>
      </c>
      <c r="BB2" s="16" t="s">
        <v>192</v>
      </c>
      <c r="BC2" s="16" t="s">
        <v>193</v>
      </c>
      <c r="BD2" s="16" t="s">
        <v>194</v>
      </c>
      <c r="BE2" s="16" t="s">
        <v>195</v>
      </c>
      <c r="BF2" s="16" t="s">
        <v>196</v>
      </c>
      <c r="BG2" s="16" t="s">
        <v>197</v>
      </c>
      <c r="BH2" s="16" t="s">
        <v>198</v>
      </c>
      <c r="BI2" s="16" t="s">
        <v>199</v>
      </c>
      <c r="BJ2" s="16" t="s">
        <v>200</v>
      </c>
      <c r="BK2" s="16" t="s">
        <v>201</v>
      </c>
      <c r="BL2" s="16" t="s">
        <v>202</v>
      </c>
      <c r="BM2" s="16" t="s">
        <v>203</v>
      </c>
      <c r="BN2" s="16" t="s">
        <v>204</v>
      </c>
      <c r="BO2" s="16" t="s">
        <v>205</v>
      </c>
      <c r="BP2" s="16" t="s">
        <v>206</v>
      </c>
      <c r="BQ2" s="16" t="s">
        <v>207</v>
      </c>
      <c r="BR2" s="16" t="s">
        <v>208</v>
      </c>
      <c r="BS2" s="16" t="s">
        <v>209</v>
      </c>
      <c r="BT2" s="16" t="s">
        <v>210</v>
      </c>
      <c r="BU2" s="16" t="s">
        <v>211</v>
      </c>
      <c r="BV2" s="16" t="s">
        <v>212</v>
      </c>
      <c r="BW2" s="16" t="s">
        <v>213</v>
      </c>
      <c r="BX2" s="16" t="s">
        <v>214</v>
      </c>
      <c r="BY2" s="16" t="s">
        <v>215</v>
      </c>
      <c r="BZ2" s="16" t="s">
        <v>216</v>
      </c>
      <c r="CA2" s="16" t="s">
        <v>217</v>
      </c>
      <c r="CB2" s="16" t="s">
        <v>218</v>
      </c>
      <c r="CC2" s="16" t="s">
        <v>219</v>
      </c>
      <c r="CD2" s="16" t="s">
        <v>220</v>
      </c>
      <c r="CE2" s="16" t="s">
        <v>221</v>
      </c>
      <c r="CF2" s="16" t="s">
        <v>222</v>
      </c>
      <c r="CG2" s="16" t="s">
        <v>223</v>
      </c>
      <c r="CH2" s="16" t="s">
        <v>224</v>
      </c>
      <c r="CI2" s="16" t="s">
        <v>225</v>
      </c>
      <c r="CJ2" s="16" t="s">
        <v>226</v>
      </c>
      <c r="CK2" s="16" t="s">
        <v>227</v>
      </c>
      <c r="CL2" s="16" t="s">
        <v>228</v>
      </c>
      <c r="CM2" s="16" t="s">
        <v>229</v>
      </c>
      <c r="CN2" s="16" t="s">
        <v>230</v>
      </c>
      <c r="CO2" s="16" t="s">
        <v>231</v>
      </c>
      <c r="CP2" s="16" t="s">
        <v>232</v>
      </c>
      <c r="CQ2" s="16" t="s">
        <v>233</v>
      </c>
      <c r="CR2" s="16" t="s">
        <v>234</v>
      </c>
      <c r="CS2" s="16" t="s">
        <v>235</v>
      </c>
      <c r="CT2" s="16" t="s">
        <v>236</v>
      </c>
      <c r="CU2" s="16" t="s">
        <v>237</v>
      </c>
      <c r="CV2" s="16" t="s">
        <v>238</v>
      </c>
      <c r="CW2" s="16" t="s">
        <v>239</v>
      </c>
      <c r="CX2" s="16" t="s">
        <v>240</v>
      </c>
      <c r="CY2" s="16" t="s">
        <v>241</v>
      </c>
      <c r="CZ2" s="16" t="s">
        <v>242</v>
      </c>
      <c r="DA2" s="16" t="s">
        <v>243</v>
      </c>
      <c r="DB2" s="16" t="s">
        <v>244</v>
      </c>
      <c r="DC2" s="16" t="s">
        <v>245</v>
      </c>
      <c r="DD2" s="16" t="s">
        <v>246</v>
      </c>
      <c r="DE2" s="16" t="s">
        <v>247</v>
      </c>
      <c r="DF2" s="16" t="s">
        <v>248</v>
      </c>
      <c r="DG2" s="16" t="s">
        <v>249</v>
      </c>
      <c r="DH2" s="16" t="s">
        <v>250</v>
      </c>
      <c r="DI2" s="16" t="s">
        <v>251</v>
      </c>
      <c r="DJ2" s="16" t="s">
        <v>252</v>
      </c>
      <c r="DK2" s="16" t="s">
        <v>253</v>
      </c>
      <c r="DL2" s="16" t="s">
        <v>254</v>
      </c>
      <c r="DM2" s="16" t="s">
        <v>255</v>
      </c>
      <c r="DN2" s="16" t="s">
        <v>256</v>
      </c>
      <c r="DO2" s="16" t="s">
        <v>257</v>
      </c>
      <c r="DP2" s="16" t="s">
        <v>258</v>
      </c>
      <c r="DQ2" s="16" t="s">
        <v>259</v>
      </c>
      <c r="DR2" s="16" t="s">
        <v>260</v>
      </c>
      <c r="DS2" s="16" t="s">
        <v>261</v>
      </c>
      <c r="DT2" s="16" t="s">
        <v>262</v>
      </c>
      <c r="DU2" s="16" t="s">
        <v>263</v>
      </c>
      <c r="DV2" s="16" t="s">
        <v>264</v>
      </c>
      <c r="DW2" s="16" t="s">
        <v>265</v>
      </c>
      <c r="DX2" s="16" t="s">
        <v>266</v>
      </c>
      <c r="DY2" s="16" t="s">
        <v>267</v>
      </c>
      <c r="DZ2" s="16" t="s">
        <v>268</v>
      </c>
      <c r="EA2" s="16" t="s">
        <v>269</v>
      </c>
      <c r="EB2" s="16" t="s">
        <v>270</v>
      </c>
      <c r="EC2" s="16" t="s">
        <v>271</v>
      </c>
      <c r="ED2" s="16" t="s">
        <v>272</v>
      </c>
      <c r="EE2" s="16" t="s">
        <v>273</v>
      </c>
      <c r="EF2" s="16" t="s">
        <v>274</v>
      </c>
      <c r="EG2" s="16" t="s">
        <v>275</v>
      </c>
      <c r="EH2" s="16" t="s">
        <v>276</v>
      </c>
      <c r="EI2" s="16" t="s">
        <v>277</v>
      </c>
      <c r="EJ2" s="16" t="s">
        <v>278</v>
      </c>
      <c r="EK2" s="16" t="s">
        <v>279</v>
      </c>
      <c r="EL2" s="16" t="s">
        <v>280</v>
      </c>
      <c r="EM2" s="16" t="s">
        <v>281</v>
      </c>
      <c r="EN2" s="16" t="s">
        <v>282</v>
      </c>
      <c r="EO2" s="16" t="s">
        <v>283</v>
      </c>
      <c r="EP2" s="16" t="s">
        <v>284</v>
      </c>
      <c r="EQ2" s="16" t="s">
        <v>285</v>
      </c>
      <c r="ER2" s="16" t="s">
        <v>101</v>
      </c>
      <c r="ES2" s="16" t="s">
        <v>286</v>
      </c>
      <c r="ET2" s="16" t="s">
        <v>287</v>
      </c>
      <c r="EU2" s="16" t="s">
        <v>288</v>
      </c>
      <c r="EV2" s="16" t="s">
        <v>289</v>
      </c>
      <c r="EW2" s="16" t="s">
        <v>290</v>
      </c>
      <c r="EX2" s="16" t="s">
        <v>291</v>
      </c>
      <c r="EY2" s="16" t="s">
        <v>292</v>
      </c>
      <c r="EZ2" s="16" t="s">
        <v>293</v>
      </c>
      <c r="FA2" s="16" t="s">
        <v>294</v>
      </c>
      <c r="FB2" s="16" t="s">
        <v>295</v>
      </c>
      <c r="FC2" s="16" t="s">
        <v>296</v>
      </c>
      <c r="FD2" s="16" t="s">
        <v>297</v>
      </c>
      <c r="FE2" s="16" t="s">
        <v>298</v>
      </c>
      <c r="FF2" s="16" t="s">
        <v>299</v>
      </c>
      <c r="FG2" s="16" t="s">
        <v>300</v>
      </c>
      <c r="FH2" s="16" t="s">
        <v>301</v>
      </c>
      <c r="FI2" s="16" t="s">
        <v>302</v>
      </c>
      <c r="FJ2" s="16" t="s">
        <v>303</v>
      </c>
      <c r="FK2" s="16" t="s">
        <v>304</v>
      </c>
      <c r="FL2" s="16" t="s">
        <v>305</v>
      </c>
      <c r="FM2" s="16" t="s">
        <v>121</v>
      </c>
    </row>
    <row r="3" spans="1:169" ht="51.75" x14ac:dyDescent="0.25">
      <c r="A3" s="17">
        <v>8</v>
      </c>
      <c r="B3" s="18" t="s">
        <v>140</v>
      </c>
      <c r="C3" s="18" t="s">
        <v>140</v>
      </c>
      <c r="D3" s="17">
        <v>1</v>
      </c>
      <c r="E3" s="18" t="s">
        <v>123</v>
      </c>
      <c r="F3" s="17">
        <v>11</v>
      </c>
      <c r="G3" s="17">
        <v>3</v>
      </c>
      <c r="H3" s="17">
        <v>45</v>
      </c>
      <c r="I3" s="17">
        <v>95</v>
      </c>
      <c r="J3" s="19">
        <v>0.01</v>
      </c>
      <c r="K3" s="17"/>
      <c r="L3" s="17">
        <v>0</v>
      </c>
      <c r="M3" s="17"/>
      <c r="N3" s="17"/>
      <c r="O3" s="17"/>
      <c r="P3" s="17"/>
      <c r="Q3" s="17"/>
      <c r="R3" s="18" t="s">
        <v>134</v>
      </c>
      <c r="S3" s="17"/>
      <c r="T3" s="17"/>
      <c r="U3" s="17"/>
      <c r="V3" s="17">
        <v>18</v>
      </c>
      <c r="W3" s="17"/>
      <c r="X3" s="18" t="s">
        <v>134</v>
      </c>
      <c r="Y3" s="17"/>
      <c r="Z3" s="17">
        <v>70</v>
      </c>
      <c r="AA3" s="17">
        <v>95</v>
      </c>
      <c r="AB3" s="17">
        <v>18</v>
      </c>
      <c r="AC3" s="17">
        <v>1</v>
      </c>
      <c r="AD3" s="17"/>
      <c r="AE3" s="17"/>
      <c r="AF3" s="17"/>
      <c r="AG3" s="17"/>
      <c r="AH3" s="17"/>
      <c r="AI3" s="17"/>
      <c r="AJ3" s="17"/>
      <c r="AK3" s="17"/>
      <c r="AL3" s="17">
        <v>5</v>
      </c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>
        <v>0</v>
      </c>
      <c r="AX3" s="17">
        <v>0</v>
      </c>
      <c r="AY3" s="17">
        <v>0</v>
      </c>
      <c r="AZ3" s="17">
        <v>0</v>
      </c>
      <c r="BA3" s="17"/>
      <c r="BB3" s="17"/>
      <c r="BC3" s="19">
        <v>93.8</v>
      </c>
      <c r="BD3" s="19">
        <v>69.099999999999994</v>
      </c>
      <c r="BE3" s="19">
        <v>0.4</v>
      </c>
      <c r="BF3" s="17">
        <v>1</v>
      </c>
      <c r="BG3" s="19">
        <v>0.99</v>
      </c>
      <c r="BH3" s="19">
        <v>93.8</v>
      </c>
      <c r="BI3" s="19">
        <v>69.099999999999994</v>
      </c>
      <c r="BJ3" s="19">
        <v>17.600000000000001</v>
      </c>
      <c r="BK3" s="17">
        <v>0</v>
      </c>
      <c r="BL3" s="17">
        <v>0</v>
      </c>
      <c r="BM3" s="19">
        <v>3.952</v>
      </c>
      <c r="BN3" s="17">
        <v>1</v>
      </c>
      <c r="BO3" s="17">
        <v>0</v>
      </c>
      <c r="BP3" s="19">
        <v>6.56</v>
      </c>
      <c r="BQ3" s="17"/>
      <c r="BR3" s="17"/>
      <c r="BS3" s="17"/>
      <c r="BT3" s="17"/>
      <c r="BU3" s="17"/>
      <c r="BV3" s="18" t="s">
        <v>134</v>
      </c>
      <c r="BW3" s="17"/>
      <c r="BX3" s="17"/>
      <c r="BY3" s="17">
        <v>0</v>
      </c>
      <c r="BZ3" s="17">
        <v>0</v>
      </c>
      <c r="CA3" s="17"/>
      <c r="CB3" s="17"/>
      <c r="CC3" s="17">
        <v>0</v>
      </c>
      <c r="CD3" s="17">
        <v>0</v>
      </c>
      <c r="CE3" s="17"/>
      <c r="CF3" s="17">
        <v>0</v>
      </c>
      <c r="CG3" s="17"/>
      <c r="CH3" s="17">
        <v>0</v>
      </c>
      <c r="CI3" s="17"/>
      <c r="CJ3" s="17">
        <v>0</v>
      </c>
      <c r="CK3" s="17">
        <v>0</v>
      </c>
      <c r="CL3" s="17"/>
      <c r="CM3" s="17">
        <v>0</v>
      </c>
      <c r="CN3" s="17">
        <v>0</v>
      </c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>
        <v>0</v>
      </c>
      <c r="EA3" s="17"/>
      <c r="EB3" s="17"/>
      <c r="EC3" s="19">
        <v>0.4</v>
      </c>
      <c r="ED3" s="17">
        <v>1</v>
      </c>
      <c r="EE3" s="17"/>
      <c r="EF3" s="19">
        <v>0.4</v>
      </c>
      <c r="EG3" s="19">
        <v>0.4</v>
      </c>
      <c r="EH3" s="19">
        <v>9.9000000000000008E-3</v>
      </c>
      <c r="EI3" s="19">
        <v>7.56</v>
      </c>
      <c r="EJ3" s="19">
        <v>23.78</v>
      </c>
      <c r="EK3" s="19">
        <v>16.22</v>
      </c>
      <c r="EL3" s="19">
        <v>12.78</v>
      </c>
      <c r="EM3" s="19">
        <v>5.22</v>
      </c>
      <c r="EN3" s="17">
        <v>0</v>
      </c>
      <c r="EO3" s="17">
        <v>0</v>
      </c>
      <c r="EP3" s="19">
        <v>4.92</v>
      </c>
      <c r="EQ3" s="19">
        <v>73.7</v>
      </c>
      <c r="ER3" s="17"/>
      <c r="ES3" s="19">
        <v>-1.74</v>
      </c>
      <c r="ET3" s="17">
        <v>19</v>
      </c>
      <c r="EU3" s="17"/>
      <c r="EV3" s="17"/>
      <c r="EW3" s="17"/>
      <c r="EX3" s="17"/>
      <c r="EY3" s="17"/>
      <c r="EZ3" s="17">
        <v>40</v>
      </c>
      <c r="FA3" s="17">
        <v>10</v>
      </c>
      <c r="FB3" s="17">
        <v>1</v>
      </c>
      <c r="FC3" s="19">
        <v>0.92756700000000003</v>
      </c>
      <c r="FD3" s="19">
        <v>1.8597999999999999</v>
      </c>
      <c r="FE3" s="17"/>
      <c r="FF3" s="17"/>
      <c r="FG3" s="17"/>
      <c r="FH3" s="17"/>
      <c r="FI3" s="17"/>
      <c r="FJ3" s="17"/>
      <c r="FK3" s="17"/>
      <c r="FL3" s="18"/>
      <c r="FM3" s="18"/>
    </row>
    <row r="4" spans="1:169" ht="51.75" x14ac:dyDescent="0.25">
      <c r="A4" s="17">
        <v>10</v>
      </c>
      <c r="B4" s="18" t="s">
        <v>139</v>
      </c>
      <c r="C4" s="18" t="s">
        <v>139</v>
      </c>
      <c r="D4" s="17">
        <v>1</v>
      </c>
      <c r="E4" s="18" t="s">
        <v>123</v>
      </c>
      <c r="F4" s="17">
        <v>11</v>
      </c>
      <c r="G4" s="17">
        <v>3</v>
      </c>
      <c r="H4" s="17">
        <v>45</v>
      </c>
      <c r="I4" s="17">
        <v>95</v>
      </c>
      <c r="J4" s="19">
        <v>4.5999999999999999E-2</v>
      </c>
      <c r="K4" s="17"/>
      <c r="L4" s="17">
        <v>0</v>
      </c>
      <c r="M4" s="17"/>
      <c r="N4" s="17"/>
      <c r="O4" s="17"/>
      <c r="P4" s="17"/>
      <c r="Q4" s="17"/>
      <c r="R4" s="18" t="s">
        <v>134</v>
      </c>
      <c r="S4" s="17"/>
      <c r="T4" s="17"/>
      <c r="U4" s="17"/>
      <c r="V4" s="17">
        <v>18</v>
      </c>
      <c r="W4" s="17"/>
      <c r="X4" s="18" t="s">
        <v>134</v>
      </c>
      <c r="Y4" s="17"/>
      <c r="Z4" s="17">
        <v>70</v>
      </c>
      <c r="AA4" s="17">
        <v>95</v>
      </c>
      <c r="AB4" s="17">
        <v>18</v>
      </c>
      <c r="AC4" s="17">
        <v>1</v>
      </c>
      <c r="AD4" s="17"/>
      <c r="AE4" s="17"/>
      <c r="AF4" s="17"/>
      <c r="AG4" s="17"/>
      <c r="AH4" s="17"/>
      <c r="AI4" s="17"/>
      <c r="AJ4" s="17"/>
      <c r="AK4" s="17"/>
      <c r="AL4" s="17">
        <v>5</v>
      </c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>
        <v>0</v>
      </c>
      <c r="AX4" s="17">
        <v>0</v>
      </c>
      <c r="AY4" s="17">
        <v>0</v>
      </c>
      <c r="AZ4" s="17">
        <v>0</v>
      </c>
      <c r="BA4" s="17"/>
      <c r="BB4" s="17"/>
      <c r="BC4" s="19">
        <v>94.1</v>
      </c>
      <c r="BD4" s="19">
        <v>69.3</v>
      </c>
      <c r="BE4" s="19">
        <v>1.84</v>
      </c>
      <c r="BF4" s="17">
        <v>1</v>
      </c>
      <c r="BG4" s="19">
        <v>0.99</v>
      </c>
      <c r="BH4" s="19">
        <v>94.1</v>
      </c>
      <c r="BI4" s="19">
        <v>69.3</v>
      </c>
      <c r="BJ4" s="19">
        <v>17.7</v>
      </c>
      <c r="BK4" s="17">
        <v>0</v>
      </c>
      <c r="BL4" s="17">
        <v>0</v>
      </c>
      <c r="BM4" s="19">
        <v>8.5020000000000007</v>
      </c>
      <c r="BN4" s="17">
        <v>1</v>
      </c>
      <c r="BO4" s="17">
        <v>0</v>
      </c>
      <c r="BP4" s="19">
        <v>6.48</v>
      </c>
      <c r="BQ4" s="17"/>
      <c r="BR4" s="17"/>
      <c r="BS4" s="17"/>
      <c r="BT4" s="17"/>
      <c r="BU4" s="17"/>
      <c r="BV4" s="18" t="s">
        <v>134</v>
      </c>
      <c r="BW4" s="17"/>
      <c r="BX4" s="17"/>
      <c r="BY4" s="17">
        <v>0</v>
      </c>
      <c r="BZ4" s="17">
        <v>0</v>
      </c>
      <c r="CA4" s="17"/>
      <c r="CB4" s="17"/>
      <c r="CC4" s="17">
        <v>0</v>
      </c>
      <c r="CD4" s="17">
        <v>0</v>
      </c>
      <c r="CE4" s="17"/>
      <c r="CF4" s="17">
        <v>0</v>
      </c>
      <c r="CG4" s="17"/>
      <c r="CH4" s="17">
        <v>0</v>
      </c>
      <c r="CI4" s="17"/>
      <c r="CJ4" s="17">
        <v>0</v>
      </c>
      <c r="CK4" s="17">
        <v>0</v>
      </c>
      <c r="CL4" s="17"/>
      <c r="CM4" s="17">
        <v>0</v>
      </c>
      <c r="CN4" s="17">
        <v>0</v>
      </c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>
        <v>0</v>
      </c>
      <c r="EA4" s="17"/>
      <c r="EB4" s="17"/>
      <c r="EC4" s="19">
        <v>1.84</v>
      </c>
      <c r="ED4" s="17">
        <v>1</v>
      </c>
      <c r="EE4" s="17"/>
      <c r="EF4" s="19">
        <v>1.8401000000000001</v>
      </c>
      <c r="EG4" s="19">
        <v>1.8401000000000001</v>
      </c>
      <c r="EH4" s="19">
        <v>4.5600000000000002E-2</v>
      </c>
      <c r="EI4" s="19">
        <v>7.48</v>
      </c>
      <c r="EJ4" s="19">
        <v>23.74</v>
      </c>
      <c r="EK4" s="19">
        <v>16.260000000000002</v>
      </c>
      <c r="EL4" s="19">
        <v>12.74</v>
      </c>
      <c r="EM4" s="19">
        <v>5.26</v>
      </c>
      <c r="EN4" s="17">
        <v>0</v>
      </c>
      <c r="EO4" s="17">
        <v>0</v>
      </c>
      <c r="EP4" s="19">
        <v>4.92</v>
      </c>
      <c r="EQ4" s="19">
        <v>82.6</v>
      </c>
      <c r="ER4" s="17"/>
      <c r="ES4" s="19">
        <v>-1.66</v>
      </c>
      <c r="ET4" s="17">
        <v>19</v>
      </c>
      <c r="EU4" s="17"/>
      <c r="EV4" s="17"/>
      <c r="EW4" s="17"/>
      <c r="EX4" s="17"/>
      <c r="EY4" s="17"/>
      <c r="EZ4" s="17">
        <v>40</v>
      </c>
      <c r="FA4" s="17">
        <v>10</v>
      </c>
      <c r="FB4" s="17">
        <v>1</v>
      </c>
      <c r="FC4" s="19">
        <v>0.917794</v>
      </c>
      <c r="FD4" s="19">
        <v>8.6079000000000008</v>
      </c>
      <c r="FE4" s="17"/>
      <c r="FF4" s="17"/>
      <c r="FG4" s="17"/>
      <c r="FH4" s="17"/>
      <c r="FI4" s="17"/>
      <c r="FJ4" s="17"/>
      <c r="FK4" s="17"/>
      <c r="FL4" s="18"/>
      <c r="FM4" s="18"/>
    </row>
    <row r="5" spans="1:169" ht="39" x14ac:dyDescent="0.25">
      <c r="A5" s="17">
        <v>14</v>
      </c>
      <c r="B5" s="18" t="s">
        <v>141</v>
      </c>
      <c r="C5" s="18" t="s">
        <v>141</v>
      </c>
      <c r="D5" s="17">
        <v>1</v>
      </c>
      <c r="E5" s="18" t="s">
        <v>123</v>
      </c>
      <c r="F5" s="17">
        <v>10</v>
      </c>
      <c r="G5" s="17">
        <v>3</v>
      </c>
      <c r="H5" s="17">
        <v>45</v>
      </c>
      <c r="I5" s="17">
        <v>95</v>
      </c>
      <c r="J5" s="19">
        <v>2.3E-2</v>
      </c>
      <c r="K5" s="17"/>
      <c r="L5" s="17">
        <v>0</v>
      </c>
      <c r="M5" s="17"/>
      <c r="N5" s="17"/>
      <c r="O5" s="17"/>
      <c r="P5" s="17"/>
      <c r="Q5" s="17"/>
      <c r="R5" s="18" t="s">
        <v>134</v>
      </c>
      <c r="S5" s="17"/>
      <c r="T5" s="17"/>
      <c r="U5" s="17"/>
      <c r="V5" s="17">
        <v>18</v>
      </c>
      <c r="W5" s="17"/>
      <c r="X5" s="18" t="s">
        <v>134</v>
      </c>
      <c r="Y5" s="17"/>
      <c r="Z5" s="17">
        <v>70</v>
      </c>
      <c r="AA5" s="17">
        <v>95</v>
      </c>
      <c r="AB5" s="17">
        <v>18</v>
      </c>
      <c r="AC5" s="17">
        <v>1</v>
      </c>
      <c r="AD5" s="17"/>
      <c r="AE5" s="17"/>
      <c r="AF5" s="17"/>
      <c r="AG5" s="17"/>
      <c r="AH5" s="17"/>
      <c r="AI5" s="17"/>
      <c r="AJ5" s="17"/>
      <c r="AK5" s="17"/>
      <c r="AL5" s="17">
        <v>5</v>
      </c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>
        <v>0</v>
      </c>
      <c r="AX5" s="17">
        <v>0</v>
      </c>
      <c r="AY5" s="17">
        <v>0</v>
      </c>
      <c r="AZ5" s="17">
        <v>0</v>
      </c>
      <c r="BA5" s="17"/>
      <c r="BB5" s="17"/>
      <c r="BC5" s="19">
        <v>94.7</v>
      </c>
      <c r="BD5" s="19">
        <v>69.8</v>
      </c>
      <c r="BE5" s="19">
        <v>0.92</v>
      </c>
      <c r="BF5" s="17">
        <v>1</v>
      </c>
      <c r="BG5" s="19">
        <v>1</v>
      </c>
      <c r="BH5" s="19">
        <v>94.7</v>
      </c>
      <c r="BI5" s="19">
        <v>69.8</v>
      </c>
      <c r="BJ5" s="19">
        <v>17.899999999999999</v>
      </c>
      <c r="BK5" s="17">
        <v>0</v>
      </c>
      <c r="BL5" s="17">
        <v>0</v>
      </c>
      <c r="BM5" s="19">
        <v>5.9279999999999999</v>
      </c>
      <c r="BN5" s="17">
        <v>1</v>
      </c>
      <c r="BO5" s="17">
        <v>0</v>
      </c>
      <c r="BP5" s="19">
        <v>6.8520000000000003</v>
      </c>
      <c r="BQ5" s="17"/>
      <c r="BR5" s="17"/>
      <c r="BS5" s="17"/>
      <c r="BT5" s="17"/>
      <c r="BU5" s="17"/>
      <c r="BV5" s="18" t="s">
        <v>134</v>
      </c>
      <c r="BW5" s="17"/>
      <c r="BX5" s="17"/>
      <c r="BY5" s="17">
        <v>0</v>
      </c>
      <c r="BZ5" s="17">
        <v>0</v>
      </c>
      <c r="CA5" s="17"/>
      <c r="CB5" s="17"/>
      <c r="CC5" s="17">
        <v>0</v>
      </c>
      <c r="CD5" s="17">
        <v>0</v>
      </c>
      <c r="CE5" s="17"/>
      <c r="CF5" s="17">
        <v>0</v>
      </c>
      <c r="CG5" s="17"/>
      <c r="CH5" s="17">
        <v>0</v>
      </c>
      <c r="CI5" s="17"/>
      <c r="CJ5" s="17">
        <v>0</v>
      </c>
      <c r="CK5" s="17">
        <v>0</v>
      </c>
      <c r="CL5" s="17"/>
      <c r="CM5" s="17">
        <v>0</v>
      </c>
      <c r="CN5" s="17">
        <v>0</v>
      </c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>
        <v>0</v>
      </c>
      <c r="EA5" s="17"/>
      <c r="EB5" s="17"/>
      <c r="EC5" s="19">
        <v>0.92</v>
      </c>
      <c r="ED5" s="17">
        <v>1</v>
      </c>
      <c r="EE5" s="17"/>
      <c r="EF5" s="19">
        <v>0.91990000000000005</v>
      </c>
      <c r="EG5" s="19">
        <v>0.91990000000000005</v>
      </c>
      <c r="EH5" s="19">
        <v>2.29E-2</v>
      </c>
      <c r="EI5" s="19">
        <v>7.8520000000000003</v>
      </c>
      <c r="EJ5" s="19">
        <v>23.93</v>
      </c>
      <c r="EK5" s="19">
        <v>16.07</v>
      </c>
      <c r="EL5" s="19">
        <v>13.93</v>
      </c>
      <c r="EM5" s="19">
        <v>6.07</v>
      </c>
      <c r="EN5" s="17">
        <v>0</v>
      </c>
      <c r="EO5" s="17">
        <v>0</v>
      </c>
      <c r="EP5" s="19">
        <v>2.04</v>
      </c>
      <c r="EQ5" s="19">
        <v>29.9</v>
      </c>
      <c r="ER5" s="17"/>
      <c r="ES5" s="19">
        <v>-1.47</v>
      </c>
      <c r="ET5" s="17">
        <v>19</v>
      </c>
      <c r="EU5" s="17"/>
      <c r="EV5" s="17"/>
      <c r="EW5" s="17"/>
      <c r="EX5" s="17"/>
      <c r="EY5" s="17"/>
      <c r="EZ5" s="17">
        <v>40</v>
      </c>
      <c r="FA5" s="17">
        <v>10</v>
      </c>
      <c r="FB5" s="17">
        <v>1</v>
      </c>
      <c r="FC5" s="19">
        <v>0.96777599999999997</v>
      </c>
      <c r="FD5" s="19">
        <v>4.3601000000000001</v>
      </c>
      <c r="FE5" s="17"/>
      <c r="FF5" s="17"/>
      <c r="FG5" s="17"/>
      <c r="FH5" s="17"/>
      <c r="FI5" s="17"/>
      <c r="FJ5" s="17"/>
      <c r="FK5" s="17"/>
      <c r="FL5" s="18"/>
      <c r="FM5" s="18"/>
    </row>
  </sheetData>
  <mergeCells count="1">
    <mergeCell ref="A1:FM1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3"/>
  <sheetViews>
    <sheetView tabSelected="1" topLeftCell="BU1" workbookViewId="0">
      <selection activeCell="BZ4" sqref="BZ4"/>
    </sheetView>
  </sheetViews>
  <sheetFormatPr defaultRowHeight="15" x14ac:dyDescent="0.25"/>
  <cols>
    <col min="1" max="1" width="3.85546875" style="20" bestFit="1" customWidth="1"/>
    <col min="2" max="2" width="8.5703125" style="20" bestFit="1" customWidth="1"/>
    <col min="3" max="3" width="8.85546875" style="20" bestFit="1" customWidth="1"/>
    <col min="4" max="5" width="10" style="20" bestFit="1" customWidth="1"/>
    <col min="6" max="6" width="9.140625" style="20"/>
    <col min="7" max="7" width="7.7109375" style="20" bestFit="1" customWidth="1"/>
    <col min="8" max="9" width="9" style="20" bestFit="1" customWidth="1"/>
    <col min="10" max="11" width="9" style="23" customWidth="1"/>
    <col min="12" max="12" width="8.85546875" style="20" bestFit="1" customWidth="1"/>
    <col min="13" max="13" width="8.42578125" style="20" bestFit="1" customWidth="1"/>
    <col min="14" max="14" width="8.5703125" style="20" bestFit="1" customWidth="1"/>
    <col min="15" max="15" width="8.42578125" style="20" bestFit="1" customWidth="1"/>
    <col min="16" max="17" width="9.140625" style="20"/>
    <col min="18" max="19" width="8.5703125" style="20" bestFit="1" customWidth="1"/>
    <col min="20" max="21" width="9" style="20" bestFit="1" customWidth="1"/>
    <col min="22" max="22" width="8.42578125" style="20" bestFit="1" customWidth="1"/>
    <col min="23" max="23" width="8.85546875" style="20" bestFit="1" customWidth="1"/>
    <col min="24" max="25" width="9" style="20" bestFit="1" customWidth="1"/>
    <col min="26" max="26" width="8.7109375" style="20" bestFit="1" customWidth="1"/>
    <col min="27" max="27" width="9" style="20" bestFit="1" customWidth="1"/>
    <col min="28" max="29" width="8.85546875" style="20" bestFit="1" customWidth="1"/>
    <col min="30" max="30" width="8.5703125" style="20" bestFit="1" customWidth="1"/>
    <col min="31" max="31" width="8.85546875" style="20" bestFit="1" customWidth="1"/>
    <col min="32" max="33" width="9.140625" style="20"/>
    <col min="34" max="34" width="9" style="20" bestFit="1" customWidth="1"/>
    <col min="35" max="36" width="8.7109375" style="20" bestFit="1" customWidth="1"/>
    <col min="37" max="38" width="8.42578125" style="20" bestFit="1" customWidth="1"/>
    <col min="39" max="42" width="9" style="20" bestFit="1" customWidth="1"/>
    <col min="43" max="46" width="8.85546875" style="20" bestFit="1" customWidth="1"/>
    <col min="47" max="48" width="8.42578125" style="20" bestFit="1" customWidth="1"/>
    <col min="49" max="50" width="8.85546875" style="20" bestFit="1" customWidth="1"/>
    <col min="51" max="51" width="8.7109375" style="20" bestFit="1" customWidth="1"/>
    <col min="52" max="52" width="8.42578125" style="20" bestFit="1" customWidth="1"/>
    <col min="53" max="54" width="9.140625" style="20"/>
    <col min="55" max="56" width="9" style="20" bestFit="1" customWidth="1"/>
    <col min="57" max="58" width="9.140625" style="20"/>
    <col min="59" max="63" width="8.85546875" style="20" bestFit="1" customWidth="1"/>
    <col min="64" max="64" width="8.5703125" style="20" bestFit="1" customWidth="1"/>
    <col min="65" max="66" width="9" style="20" bestFit="1" customWidth="1"/>
    <col min="67" max="70" width="9.140625" style="20"/>
    <col min="71" max="74" width="8.7109375" style="20" bestFit="1" customWidth="1"/>
    <col min="75" max="75" width="9.140625" style="20"/>
    <col min="76" max="76" width="8.85546875" style="20" bestFit="1" customWidth="1"/>
    <col min="77" max="77" width="8.5703125" style="20" bestFit="1" customWidth="1"/>
    <col min="78" max="80" width="9.140625" style="20"/>
    <col min="81" max="81" width="8.85546875" style="20" bestFit="1" customWidth="1"/>
    <col min="82" max="82" width="7.5703125" style="20" bestFit="1" customWidth="1"/>
    <col min="83" max="83" width="8.7109375" style="20" bestFit="1" customWidth="1"/>
    <col min="84" max="84" width="8.5703125" style="29" bestFit="1" customWidth="1"/>
    <col min="85" max="85" width="7.7109375" style="29" bestFit="1" customWidth="1"/>
    <col min="86" max="86" width="8.28515625" style="20" bestFit="1" customWidth="1"/>
    <col min="87" max="16384" width="9.140625" style="20"/>
  </cols>
  <sheetData>
    <row r="1" spans="1:86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</row>
    <row r="2" spans="1:86" ht="115.5" x14ac:dyDescent="0.25">
      <c r="A2" s="16" t="s">
        <v>15</v>
      </c>
      <c r="B2" s="16" t="s">
        <v>16</v>
      </c>
      <c r="C2" s="16" t="s">
        <v>17</v>
      </c>
      <c r="D2" s="16" t="s">
        <v>18</v>
      </c>
      <c r="E2" s="16" t="s">
        <v>19</v>
      </c>
      <c r="F2" s="16" t="s">
        <v>20</v>
      </c>
      <c r="G2" s="16" t="s">
        <v>21</v>
      </c>
      <c r="H2" s="16" t="s">
        <v>22</v>
      </c>
      <c r="I2" s="16" t="s">
        <v>23</v>
      </c>
      <c r="J2" s="30" t="s">
        <v>310</v>
      </c>
      <c r="K2" s="31" t="s">
        <v>311</v>
      </c>
      <c r="L2" s="16" t="s">
        <v>24</v>
      </c>
      <c r="M2" s="16" t="s">
        <v>25</v>
      </c>
      <c r="N2" s="16" t="s">
        <v>26</v>
      </c>
      <c r="O2" s="16" t="s">
        <v>27</v>
      </c>
      <c r="P2" s="16" t="s">
        <v>28</v>
      </c>
      <c r="Q2" s="16" t="s">
        <v>29</v>
      </c>
      <c r="R2" s="16" t="s">
        <v>32</v>
      </c>
      <c r="S2" s="16" t="s">
        <v>33</v>
      </c>
      <c r="T2" s="16" t="s">
        <v>40</v>
      </c>
      <c r="U2" s="16" t="s">
        <v>41</v>
      </c>
      <c r="V2" s="16" t="s">
        <v>42</v>
      </c>
      <c r="W2" s="16" t="s">
        <v>43</v>
      </c>
      <c r="X2" s="16" t="s">
        <v>44</v>
      </c>
      <c r="Y2" s="16" t="s">
        <v>45</v>
      </c>
      <c r="Z2" s="16" t="s">
        <v>49</v>
      </c>
      <c r="AA2" s="16" t="s">
        <v>50</v>
      </c>
      <c r="AB2" s="16" t="s">
        <v>51</v>
      </c>
      <c r="AC2" s="16" t="s">
        <v>52</v>
      </c>
      <c r="AD2" s="16" t="s">
        <v>53</v>
      </c>
      <c r="AE2" s="16" t="s">
        <v>54</v>
      </c>
      <c r="AF2" s="16" t="s">
        <v>55</v>
      </c>
      <c r="AG2" s="16" t="s">
        <v>56</v>
      </c>
      <c r="AH2" s="16" t="s">
        <v>57</v>
      </c>
      <c r="AI2" s="16" t="s">
        <v>58</v>
      </c>
      <c r="AJ2" s="16" t="s">
        <v>59</v>
      </c>
      <c r="AK2" s="16" t="s">
        <v>60</v>
      </c>
      <c r="AL2" s="16" t="s">
        <v>61</v>
      </c>
      <c r="AM2" s="16" t="s">
        <v>64</v>
      </c>
      <c r="AN2" s="16" t="s">
        <v>65</v>
      </c>
      <c r="AO2" s="16" t="s">
        <v>66</v>
      </c>
      <c r="AP2" s="16" t="s">
        <v>67</v>
      </c>
      <c r="AQ2" s="16" t="s">
        <v>68</v>
      </c>
      <c r="AR2" s="16" t="s">
        <v>69</v>
      </c>
      <c r="AS2" s="16" t="s">
        <v>70</v>
      </c>
      <c r="AT2" s="16" t="s">
        <v>71</v>
      </c>
      <c r="AU2" s="16" t="s">
        <v>72</v>
      </c>
      <c r="AV2" s="16" t="s">
        <v>73</v>
      </c>
      <c r="AW2" s="16" t="s">
        <v>74</v>
      </c>
      <c r="AX2" s="16" t="s">
        <v>75</v>
      </c>
      <c r="AY2" s="16" t="s">
        <v>76</v>
      </c>
      <c r="AZ2" s="16" t="s">
        <v>77</v>
      </c>
      <c r="BA2" s="16" t="s">
        <v>78</v>
      </c>
      <c r="BB2" s="16" t="s">
        <v>79</v>
      </c>
      <c r="BC2" s="16" t="s">
        <v>80</v>
      </c>
      <c r="BD2" s="16" t="s">
        <v>81</v>
      </c>
      <c r="BE2" s="16" t="s">
        <v>82</v>
      </c>
      <c r="BF2" s="16" t="s">
        <v>83</v>
      </c>
      <c r="BG2" s="16" t="s">
        <v>84</v>
      </c>
      <c r="BH2" s="16" t="s">
        <v>85</v>
      </c>
      <c r="BI2" s="16" t="s">
        <v>86</v>
      </c>
      <c r="BJ2" s="16" t="s">
        <v>87</v>
      </c>
      <c r="BK2" s="16" t="s">
        <v>88</v>
      </c>
      <c r="BL2" s="16" t="s">
        <v>89</v>
      </c>
      <c r="BM2" s="16" t="s">
        <v>90</v>
      </c>
      <c r="BN2" s="16" t="s">
        <v>91</v>
      </c>
      <c r="BO2" s="16" t="s">
        <v>92</v>
      </c>
      <c r="BP2" s="16" t="s">
        <v>93</v>
      </c>
      <c r="BQ2" s="16" t="s">
        <v>94</v>
      </c>
      <c r="BR2" s="16" t="s">
        <v>95</v>
      </c>
      <c r="BS2" s="16" t="s">
        <v>96</v>
      </c>
      <c r="BT2" s="16" t="s">
        <v>97</v>
      </c>
      <c r="BU2" s="16" t="s">
        <v>98</v>
      </c>
      <c r="BV2" s="16" t="s">
        <v>99</v>
      </c>
      <c r="BW2" s="16" t="s">
        <v>100</v>
      </c>
      <c r="BX2" s="16" t="s">
        <v>110</v>
      </c>
      <c r="BY2" s="16" t="s">
        <v>111</v>
      </c>
      <c r="BZ2" s="16" t="s">
        <v>114</v>
      </c>
      <c r="CA2" s="16" t="s">
        <v>115</v>
      </c>
      <c r="CB2" s="16" t="s">
        <v>116</v>
      </c>
      <c r="CC2" s="16" t="s">
        <v>117</v>
      </c>
      <c r="CD2" s="16" t="s">
        <v>118</v>
      </c>
      <c r="CE2" s="16" t="s">
        <v>119</v>
      </c>
      <c r="CF2" s="27" t="s">
        <v>120</v>
      </c>
      <c r="CG2" s="27" t="s">
        <v>309</v>
      </c>
      <c r="CH2" s="16" t="s">
        <v>122</v>
      </c>
    </row>
    <row r="3" spans="1:86" ht="102.75" x14ac:dyDescent="0.25">
      <c r="A3" s="17">
        <v>3</v>
      </c>
      <c r="B3" s="17">
        <v>1</v>
      </c>
      <c r="C3" s="18" t="s">
        <v>123</v>
      </c>
      <c r="D3" s="18" t="s">
        <v>124</v>
      </c>
      <c r="E3" s="18" t="s">
        <v>306</v>
      </c>
      <c r="F3" s="18" t="s">
        <v>126</v>
      </c>
      <c r="G3" s="19">
        <v>99</v>
      </c>
      <c r="H3" s="19">
        <v>0.08</v>
      </c>
      <c r="I3" s="19">
        <v>0.08</v>
      </c>
      <c r="J3" s="32">
        <f t="shared" ref="J3" si="0">3.14159*((H3/2)^2+(I3/2)^2)*G3</f>
        <v>0.99525571199999996</v>
      </c>
      <c r="K3" s="32">
        <f>(H3+I3)*G3</f>
        <v>15.84</v>
      </c>
      <c r="L3" s="19">
        <v>1.2</v>
      </c>
      <c r="M3" s="18" t="s">
        <v>123</v>
      </c>
      <c r="N3" s="19">
        <v>1.2</v>
      </c>
      <c r="O3" s="18" t="s">
        <v>123</v>
      </c>
      <c r="P3" s="19">
        <v>0.5</v>
      </c>
      <c r="Q3" s="19">
        <v>0.5</v>
      </c>
      <c r="R3" s="17">
        <v>1</v>
      </c>
      <c r="S3" s="17">
        <v>1</v>
      </c>
      <c r="T3" s="18" t="s">
        <v>307</v>
      </c>
      <c r="U3" s="18" t="s">
        <v>128</v>
      </c>
      <c r="V3" s="18" t="s">
        <v>129</v>
      </c>
      <c r="W3" s="18" t="s">
        <v>129</v>
      </c>
      <c r="X3" s="17">
        <v>1</v>
      </c>
      <c r="Y3" s="17">
        <v>1</v>
      </c>
      <c r="Z3" s="18" t="s">
        <v>130</v>
      </c>
      <c r="AA3" s="17">
        <v>2</v>
      </c>
      <c r="AB3" s="18" t="s">
        <v>131</v>
      </c>
      <c r="AC3" s="18" t="s">
        <v>131</v>
      </c>
      <c r="AD3" s="19">
        <v>0.125</v>
      </c>
      <c r="AE3" s="19">
        <v>0.125</v>
      </c>
      <c r="AF3" s="18" t="s">
        <v>132</v>
      </c>
      <c r="AG3" s="18" t="s">
        <v>132</v>
      </c>
      <c r="AH3" s="19">
        <v>0.47599999999999998</v>
      </c>
      <c r="AI3" s="17">
        <v>1</v>
      </c>
      <c r="AJ3" s="17">
        <v>1</v>
      </c>
      <c r="AK3" s="17">
        <v>8</v>
      </c>
      <c r="AL3" s="17">
        <v>7</v>
      </c>
      <c r="AM3" s="19">
        <v>9.68</v>
      </c>
      <c r="AN3" s="19">
        <v>-9.68</v>
      </c>
      <c r="AO3" s="19">
        <v>0.63400000000000001</v>
      </c>
      <c r="AP3" s="19">
        <v>0.63400000000000001</v>
      </c>
      <c r="AQ3" s="19">
        <v>12</v>
      </c>
      <c r="AR3" s="19">
        <v>12.366</v>
      </c>
      <c r="AS3" s="19">
        <v>5.6340000000000003</v>
      </c>
      <c r="AT3" s="19">
        <v>4</v>
      </c>
      <c r="AU3" s="19">
        <v>20</v>
      </c>
      <c r="AV3" s="19">
        <v>19.366</v>
      </c>
      <c r="AW3" s="19">
        <v>12.634</v>
      </c>
      <c r="AX3" s="19">
        <v>12</v>
      </c>
      <c r="AY3" s="19">
        <v>8</v>
      </c>
      <c r="AZ3" s="19">
        <v>6.7329999999999997</v>
      </c>
      <c r="BA3" s="19">
        <v>6.218</v>
      </c>
      <c r="BB3" s="19">
        <v>6.218</v>
      </c>
      <c r="BC3" s="19">
        <v>2.887</v>
      </c>
      <c r="BD3" s="19">
        <v>2.887</v>
      </c>
      <c r="BE3" s="19">
        <v>101.887</v>
      </c>
      <c r="BF3" s="19">
        <v>101.887</v>
      </c>
      <c r="BG3" s="19">
        <v>140540.29999999999</v>
      </c>
      <c r="BH3" s="19">
        <v>103469.8</v>
      </c>
      <c r="BI3" s="19">
        <v>3.3259999999999998E-2</v>
      </c>
      <c r="BJ3" s="19">
        <v>3.3259999999999998E-2</v>
      </c>
      <c r="BK3" s="19">
        <v>0.54900000000000004</v>
      </c>
      <c r="BL3" s="19">
        <v>-0.54900000000000004</v>
      </c>
      <c r="BM3" s="17">
        <v>0</v>
      </c>
      <c r="BN3" s="17">
        <v>0</v>
      </c>
      <c r="BO3" s="17">
        <v>0</v>
      </c>
      <c r="BP3" s="17">
        <v>0</v>
      </c>
      <c r="BQ3" s="19">
        <v>4435.1099999999997</v>
      </c>
      <c r="BR3" s="19">
        <v>3238.03</v>
      </c>
      <c r="BS3" s="19">
        <v>95</v>
      </c>
      <c r="BT3" s="19">
        <v>94.54</v>
      </c>
      <c r="BU3" s="19">
        <v>68.95</v>
      </c>
      <c r="BV3" s="19">
        <v>68.62</v>
      </c>
      <c r="BW3" s="19">
        <v>-14.77</v>
      </c>
      <c r="BX3" s="18" t="s">
        <v>133</v>
      </c>
      <c r="BY3" s="19">
        <v>5.0999999999999997E-2</v>
      </c>
      <c r="BZ3" s="17">
        <v>17</v>
      </c>
      <c r="CA3" s="19">
        <v>5.8232059999999999</v>
      </c>
      <c r="CB3" s="19">
        <v>0.17172699999999999</v>
      </c>
      <c r="CC3" s="19">
        <v>0.10199999999999999</v>
      </c>
      <c r="CD3" s="19">
        <v>1.0097999999999999E-2</v>
      </c>
      <c r="CE3" s="17">
        <v>0</v>
      </c>
      <c r="CF3" s="28">
        <v>5.2286899999999997E-2</v>
      </c>
      <c r="CG3" s="28">
        <f>1-CF3</f>
        <v>0.94771309999999997</v>
      </c>
      <c r="CH3" s="18" t="s">
        <v>135</v>
      </c>
    </row>
    <row r="4" spans="1:86" ht="102.75" x14ac:dyDescent="0.25">
      <c r="A4" s="17">
        <v>5</v>
      </c>
      <c r="B4" s="17">
        <v>1</v>
      </c>
      <c r="C4" s="18" t="s">
        <v>123</v>
      </c>
      <c r="D4" s="18" t="s">
        <v>124</v>
      </c>
      <c r="E4" s="18" t="s">
        <v>126</v>
      </c>
      <c r="F4" s="18" t="s">
        <v>136</v>
      </c>
      <c r="G4" s="19">
        <v>35</v>
      </c>
      <c r="H4" s="19">
        <v>6.5000000000000002E-2</v>
      </c>
      <c r="I4" s="19">
        <v>6.5000000000000002E-2</v>
      </c>
      <c r="J4" s="32">
        <f t="shared" ref="J4:J7" si="1">3.14159*((H4/2)^2+(I4/2)^2)*G4</f>
        <v>0.23228131062500004</v>
      </c>
      <c r="K4" s="32">
        <f t="shared" ref="K4:K7" si="2">(H4+I4)*G4</f>
        <v>4.55</v>
      </c>
      <c r="L4" s="19">
        <v>1.2</v>
      </c>
      <c r="M4" s="18" t="s">
        <v>123</v>
      </c>
      <c r="N4" s="19">
        <v>1.2</v>
      </c>
      <c r="O4" s="18" t="s">
        <v>123</v>
      </c>
      <c r="P4" s="19">
        <v>0.5</v>
      </c>
      <c r="Q4" s="19">
        <v>0.5</v>
      </c>
      <c r="R4" s="17">
        <v>1</v>
      </c>
      <c r="S4" s="17">
        <v>1</v>
      </c>
      <c r="T4" s="18" t="s">
        <v>307</v>
      </c>
      <c r="U4" s="18" t="s">
        <v>128</v>
      </c>
      <c r="V4" s="18" t="s">
        <v>129</v>
      </c>
      <c r="W4" s="18" t="s">
        <v>129</v>
      </c>
      <c r="X4" s="17">
        <v>1</v>
      </c>
      <c r="Y4" s="17">
        <v>1</v>
      </c>
      <c r="Z4" s="18" t="s">
        <v>130</v>
      </c>
      <c r="AA4" s="17">
        <v>2</v>
      </c>
      <c r="AB4" s="18" t="s">
        <v>131</v>
      </c>
      <c r="AC4" s="18" t="s">
        <v>131</v>
      </c>
      <c r="AD4" s="19">
        <v>0.125</v>
      </c>
      <c r="AE4" s="19">
        <v>0.125</v>
      </c>
      <c r="AF4" s="18" t="s">
        <v>132</v>
      </c>
      <c r="AG4" s="18" t="s">
        <v>132</v>
      </c>
      <c r="AH4" s="19">
        <v>0.47599999999999998</v>
      </c>
      <c r="AI4" s="17">
        <v>1</v>
      </c>
      <c r="AJ4" s="17">
        <v>1</v>
      </c>
      <c r="AK4" s="17">
        <v>7</v>
      </c>
      <c r="AL4" s="17">
        <v>6</v>
      </c>
      <c r="AM4" s="19">
        <v>7.2</v>
      </c>
      <c r="AN4" s="19">
        <v>-7.2</v>
      </c>
      <c r="AO4" s="19">
        <v>0.38500000000000001</v>
      </c>
      <c r="AP4" s="19">
        <v>0.38500000000000001</v>
      </c>
      <c r="AQ4" s="19">
        <v>12.366</v>
      </c>
      <c r="AR4" s="19">
        <v>12.981</v>
      </c>
      <c r="AS4" s="19">
        <v>7.0190000000000001</v>
      </c>
      <c r="AT4" s="19">
        <v>5.6340000000000003</v>
      </c>
      <c r="AU4" s="19">
        <v>19.366</v>
      </c>
      <c r="AV4" s="19">
        <v>18.981000000000002</v>
      </c>
      <c r="AW4" s="19">
        <v>13.019</v>
      </c>
      <c r="AX4" s="19">
        <v>12.634</v>
      </c>
      <c r="AY4" s="19">
        <v>6.7329999999999997</v>
      </c>
      <c r="AZ4" s="19">
        <v>5.9619999999999997</v>
      </c>
      <c r="BA4" s="19">
        <v>10.355</v>
      </c>
      <c r="BB4" s="19">
        <v>10.355</v>
      </c>
      <c r="BC4" s="19">
        <v>2.2010000000000001</v>
      </c>
      <c r="BD4" s="19">
        <v>2.2010000000000001</v>
      </c>
      <c r="BE4" s="19">
        <v>37.201000000000001</v>
      </c>
      <c r="BF4" s="19">
        <v>37.201000000000001</v>
      </c>
      <c r="BG4" s="19">
        <v>128657</v>
      </c>
      <c r="BH4" s="19">
        <v>94721</v>
      </c>
      <c r="BI4" s="19">
        <v>3.5450000000000002E-2</v>
      </c>
      <c r="BJ4" s="19">
        <v>3.5450000000000002E-2</v>
      </c>
      <c r="BK4" s="19">
        <v>0.61799999999999999</v>
      </c>
      <c r="BL4" s="19">
        <v>-0.61799999999999999</v>
      </c>
      <c r="BM4" s="17">
        <v>0</v>
      </c>
      <c r="BN4" s="17">
        <v>0</v>
      </c>
      <c r="BO4" s="17">
        <v>0</v>
      </c>
      <c r="BP4" s="17">
        <v>0</v>
      </c>
      <c r="BQ4" s="19">
        <v>1414.49</v>
      </c>
      <c r="BR4" s="19">
        <v>1037.82</v>
      </c>
      <c r="BS4" s="19">
        <v>94.54</v>
      </c>
      <c r="BT4" s="19">
        <v>94.35</v>
      </c>
      <c r="BU4" s="19">
        <v>69.03</v>
      </c>
      <c r="BV4" s="19">
        <v>68.88</v>
      </c>
      <c r="BW4" s="19">
        <v>-14.89</v>
      </c>
      <c r="BX4" s="18" t="s">
        <v>133</v>
      </c>
      <c r="BY4" s="19">
        <v>5.0999999999999997E-2</v>
      </c>
      <c r="BZ4" s="17">
        <v>17</v>
      </c>
      <c r="CA4" s="19">
        <v>5.1824979999999998</v>
      </c>
      <c r="CB4" s="19">
        <v>0.19295699999999999</v>
      </c>
      <c r="CC4" s="19">
        <v>0.10199999999999999</v>
      </c>
      <c r="CD4" s="19">
        <v>3.5699999999999998E-3</v>
      </c>
      <c r="CE4" s="17">
        <v>0</v>
      </c>
      <c r="CF4" s="28">
        <v>1.6451400000000001E-2</v>
      </c>
      <c r="CG4" s="28">
        <f t="shared" ref="CG4:CG7" si="3">1-CF4</f>
        <v>0.9835486</v>
      </c>
      <c r="CH4" s="18" t="s">
        <v>135</v>
      </c>
    </row>
    <row r="5" spans="1:86" ht="102.75" x14ac:dyDescent="0.25">
      <c r="A5" s="17">
        <v>7</v>
      </c>
      <c r="B5" s="17">
        <v>1</v>
      </c>
      <c r="C5" s="18" t="s">
        <v>123</v>
      </c>
      <c r="D5" s="18" t="s">
        <v>124</v>
      </c>
      <c r="E5" s="18" t="s">
        <v>136</v>
      </c>
      <c r="F5" s="18" t="s">
        <v>308</v>
      </c>
      <c r="G5" s="19">
        <v>7.5</v>
      </c>
      <c r="H5" s="19">
        <v>6.5000000000000002E-2</v>
      </c>
      <c r="I5" s="19">
        <v>6.5000000000000002E-2</v>
      </c>
      <c r="J5" s="32">
        <f t="shared" si="1"/>
        <v>4.9774566562500004E-2</v>
      </c>
      <c r="K5" s="32">
        <f t="shared" si="2"/>
        <v>0.97500000000000009</v>
      </c>
      <c r="L5" s="19">
        <v>1.2</v>
      </c>
      <c r="M5" s="18" t="s">
        <v>123</v>
      </c>
      <c r="N5" s="19">
        <v>1.2</v>
      </c>
      <c r="O5" s="18" t="s">
        <v>123</v>
      </c>
      <c r="P5" s="19">
        <v>0.5</v>
      </c>
      <c r="Q5" s="19">
        <v>0.5</v>
      </c>
      <c r="R5" s="17">
        <v>1</v>
      </c>
      <c r="S5" s="17">
        <v>1</v>
      </c>
      <c r="T5" s="18" t="s">
        <v>307</v>
      </c>
      <c r="U5" s="18" t="s">
        <v>128</v>
      </c>
      <c r="V5" s="18" t="s">
        <v>129</v>
      </c>
      <c r="W5" s="18" t="s">
        <v>129</v>
      </c>
      <c r="X5" s="17">
        <v>1</v>
      </c>
      <c r="Y5" s="17">
        <v>1</v>
      </c>
      <c r="Z5" s="18" t="s">
        <v>130</v>
      </c>
      <c r="AA5" s="17">
        <v>2</v>
      </c>
      <c r="AB5" s="18" t="s">
        <v>131</v>
      </c>
      <c r="AC5" s="18" t="s">
        <v>131</v>
      </c>
      <c r="AD5" s="19">
        <v>0.125</v>
      </c>
      <c r="AE5" s="19">
        <v>0.125</v>
      </c>
      <c r="AF5" s="18" t="s">
        <v>132</v>
      </c>
      <c r="AG5" s="18" t="s">
        <v>132</v>
      </c>
      <c r="AH5" s="19">
        <v>0.47599999999999998</v>
      </c>
      <c r="AI5" s="17">
        <v>1</v>
      </c>
      <c r="AJ5" s="17">
        <v>1</v>
      </c>
      <c r="AK5" s="17">
        <v>6</v>
      </c>
      <c r="AL5" s="17">
        <v>6</v>
      </c>
      <c r="AM5" s="19">
        <v>3.5998999999999999</v>
      </c>
      <c r="AN5" s="19">
        <v>-3.5998999999999999</v>
      </c>
      <c r="AO5" s="19">
        <v>2.5000000000000001E-2</v>
      </c>
      <c r="AP5" s="19">
        <v>2.5000000000000001E-2</v>
      </c>
      <c r="AQ5" s="19">
        <v>12.981</v>
      </c>
      <c r="AR5" s="19">
        <v>12.956</v>
      </c>
      <c r="AS5" s="19">
        <v>7.0439999999999996</v>
      </c>
      <c r="AT5" s="19">
        <v>7.0190000000000001</v>
      </c>
      <c r="AU5" s="19">
        <v>18.981000000000002</v>
      </c>
      <c r="AV5" s="19">
        <v>18.956</v>
      </c>
      <c r="AW5" s="19">
        <v>13.044</v>
      </c>
      <c r="AX5" s="19">
        <v>13.019</v>
      </c>
      <c r="AY5" s="19">
        <v>5.9619999999999997</v>
      </c>
      <c r="AZ5" s="19">
        <v>5.9109999999999996</v>
      </c>
      <c r="BA5" s="19">
        <v>2.637</v>
      </c>
      <c r="BB5" s="19">
        <v>2.637</v>
      </c>
      <c r="BC5" s="19">
        <v>2.16</v>
      </c>
      <c r="BD5" s="19">
        <v>2.16</v>
      </c>
      <c r="BE5" s="19">
        <v>9.66</v>
      </c>
      <c r="BF5" s="19">
        <v>9.66</v>
      </c>
      <c r="BG5" s="19">
        <v>64326.6</v>
      </c>
      <c r="BH5" s="19">
        <v>47994.2</v>
      </c>
      <c r="BI5" s="19">
        <v>3.6110000000000003E-2</v>
      </c>
      <c r="BJ5" s="19">
        <v>3.6110000000000003E-2</v>
      </c>
      <c r="BK5" s="19">
        <v>0.309</v>
      </c>
      <c r="BL5" s="19">
        <v>-0.309</v>
      </c>
      <c r="BM5" s="17">
        <v>0</v>
      </c>
      <c r="BN5" s="17">
        <v>0</v>
      </c>
      <c r="BO5" s="17">
        <v>0</v>
      </c>
      <c r="BP5" s="17">
        <v>0</v>
      </c>
      <c r="BQ5" s="19">
        <v>302.57</v>
      </c>
      <c r="BR5" s="19">
        <v>223.47</v>
      </c>
      <c r="BS5" s="19">
        <v>94.35</v>
      </c>
      <c r="BT5" s="19">
        <v>94.26</v>
      </c>
      <c r="BU5" s="19">
        <v>69.45</v>
      </c>
      <c r="BV5" s="19">
        <v>69.38</v>
      </c>
      <c r="BW5" s="19">
        <v>-14.9</v>
      </c>
      <c r="BX5" s="18" t="s">
        <v>133</v>
      </c>
      <c r="BY5" s="19">
        <v>5.0999999999999997E-2</v>
      </c>
      <c r="BZ5" s="17">
        <v>17</v>
      </c>
      <c r="CA5" s="19">
        <v>5.1824979999999998</v>
      </c>
      <c r="CB5" s="19">
        <v>0.19295699999999999</v>
      </c>
      <c r="CC5" s="19">
        <v>0.10199999999999999</v>
      </c>
      <c r="CD5" s="19">
        <v>7.6499999999999995E-4</v>
      </c>
      <c r="CE5" s="17">
        <v>0</v>
      </c>
      <c r="CF5" s="28">
        <v>3.5252999999999999E-3</v>
      </c>
      <c r="CG5" s="28">
        <f t="shared" si="3"/>
        <v>0.99647470000000005</v>
      </c>
      <c r="CH5" s="18" t="s">
        <v>135</v>
      </c>
    </row>
    <row r="6" spans="1:86" ht="102.75" x14ac:dyDescent="0.25">
      <c r="A6" s="17">
        <v>9</v>
      </c>
      <c r="B6" s="17">
        <v>1</v>
      </c>
      <c r="C6" s="18" t="s">
        <v>123</v>
      </c>
      <c r="D6" s="18" t="s">
        <v>124</v>
      </c>
      <c r="E6" s="18" t="s">
        <v>136</v>
      </c>
      <c r="F6" s="18" t="s">
        <v>5</v>
      </c>
      <c r="G6" s="19">
        <v>50.5</v>
      </c>
      <c r="H6" s="19">
        <v>6.5000000000000002E-2</v>
      </c>
      <c r="I6" s="19">
        <v>6.5000000000000002E-2</v>
      </c>
      <c r="J6" s="32">
        <f t="shared" si="1"/>
        <v>0.33514874818750007</v>
      </c>
      <c r="K6" s="32">
        <f t="shared" si="2"/>
        <v>6.5650000000000004</v>
      </c>
      <c r="L6" s="19">
        <v>1.2</v>
      </c>
      <c r="M6" s="18" t="s">
        <v>123</v>
      </c>
      <c r="N6" s="19">
        <v>1.2</v>
      </c>
      <c r="O6" s="18" t="s">
        <v>123</v>
      </c>
      <c r="P6" s="19">
        <v>0.5</v>
      </c>
      <c r="Q6" s="19">
        <v>0.5</v>
      </c>
      <c r="R6" s="17">
        <v>1</v>
      </c>
      <c r="S6" s="17">
        <v>1</v>
      </c>
      <c r="T6" s="18" t="s">
        <v>307</v>
      </c>
      <c r="U6" s="18" t="s">
        <v>128</v>
      </c>
      <c r="V6" s="18" t="s">
        <v>129</v>
      </c>
      <c r="W6" s="18" t="s">
        <v>129</v>
      </c>
      <c r="X6" s="17">
        <v>1</v>
      </c>
      <c r="Y6" s="17">
        <v>1</v>
      </c>
      <c r="Z6" s="18" t="s">
        <v>130</v>
      </c>
      <c r="AA6" s="17">
        <v>2</v>
      </c>
      <c r="AB6" s="18" t="s">
        <v>131</v>
      </c>
      <c r="AC6" s="18" t="s">
        <v>131</v>
      </c>
      <c r="AD6" s="19">
        <v>0.125</v>
      </c>
      <c r="AE6" s="19">
        <v>0.125</v>
      </c>
      <c r="AF6" s="18" t="s">
        <v>132</v>
      </c>
      <c r="AG6" s="18" t="s">
        <v>132</v>
      </c>
      <c r="AH6" s="19">
        <v>0.47599999999999998</v>
      </c>
      <c r="AI6" s="17">
        <v>1</v>
      </c>
      <c r="AJ6" s="17">
        <v>1</v>
      </c>
      <c r="AK6" s="17">
        <v>6</v>
      </c>
      <c r="AL6" s="17">
        <v>6</v>
      </c>
      <c r="AM6" s="19">
        <v>3.6000999999999999</v>
      </c>
      <c r="AN6" s="19">
        <v>-3.6000999999999999</v>
      </c>
      <c r="AO6" s="19">
        <v>0.13900000000000001</v>
      </c>
      <c r="AP6" s="19">
        <v>0.13900000000000001</v>
      </c>
      <c r="AQ6" s="19">
        <v>12.981</v>
      </c>
      <c r="AR6" s="19">
        <v>12.842000000000001</v>
      </c>
      <c r="AS6" s="19">
        <v>7.1580000000000004</v>
      </c>
      <c r="AT6" s="19">
        <v>7.0190000000000001</v>
      </c>
      <c r="AU6" s="19">
        <v>18.981000000000002</v>
      </c>
      <c r="AV6" s="19">
        <v>18.841999999999999</v>
      </c>
      <c r="AW6" s="19">
        <v>13.157999999999999</v>
      </c>
      <c r="AX6" s="19">
        <v>13.019</v>
      </c>
      <c r="AY6" s="19">
        <v>5.9619999999999997</v>
      </c>
      <c r="AZ6" s="19">
        <v>5.6849999999999996</v>
      </c>
      <c r="BA6" s="19">
        <v>2.637</v>
      </c>
      <c r="BB6" s="19">
        <v>2.637</v>
      </c>
      <c r="BC6" s="19">
        <v>2.16</v>
      </c>
      <c r="BD6" s="19">
        <v>2.16</v>
      </c>
      <c r="BE6" s="19">
        <v>52.66</v>
      </c>
      <c r="BF6" s="19">
        <v>52.66</v>
      </c>
      <c r="BG6" s="19">
        <v>64330.400000000001</v>
      </c>
      <c r="BH6" s="19">
        <v>47997</v>
      </c>
      <c r="BI6" s="19">
        <v>3.6110000000000003E-2</v>
      </c>
      <c r="BJ6" s="19">
        <v>3.6110000000000003E-2</v>
      </c>
      <c r="BK6" s="19">
        <v>0.309</v>
      </c>
      <c r="BL6" s="19">
        <v>-0.309</v>
      </c>
      <c r="BM6" s="17">
        <v>0</v>
      </c>
      <c r="BN6" s="17">
        <v>0</v>
      </c>
      <c r="BO6" s="17">
        <v>0</v>
      </c>
      <c r="BP6" s="17">
        <v>0</v>
      </c>
      <c r="BQ6" s="19">
        <v>2037.32</v>
      </c>
      <c r="BR6" s="19">
        <v>1498.47</v>
      </c>
      <c r="BS6" s="19">
        <v>94.35</v>
      </c>
      <c r="BT6" s="19">
        <v>93.78</v>
      </c>
      <c r="BU6" s="19">
        <v>69.09</v>
      </c>
      <c r="BV6" s="19">
        <v>68.67</v>
      </c>
      <c r="BW6" s="19">
        <v>-14.9</v>
      </c>
      <c r="BX6" s="18" t="s">
        <v>133</v>
      </c>
      <c r="BY6" s="19">
        <v>5.0999999999999997E-2</v>
      </c>
      <c r="BZ6" s="17">
        <v>17</v>
      </c>
      <c r="CA6" s="19">
        <v>5.1824979999999998</v>
      </c>
      <c r="CB6" s="19">
        <v>0.19295699999999999</v>
      </c>
      <c r="CC6" s="19">
        <v>0.10199999999999999</v>
      </c>
      <c r="CD6" s="19">
        <v>5.1510000000000002E-3</v>
      </c>
      <c r="CE6" s="17">
        <v>0</v>
      </c>
      <c r="CF6" s="28">
        <v>2.3737000000000001E-2</v>
      </c>
      <c r="CG6" s="28">
        <f t="shared" si="3"/>
        <v>0.97626299999999999</v>
      </c>
      <c r="CH6" s="18" t="s">
        <v>135</v>
      </c>
    </row>
    <row r="7" spans="1:86" ht="102.75" x14ac:dyDescent="0.25">
      <c r="A7" s="17">
        <v>11</v>
      </c>
      <c r="B7" s="17">
        <v>1</v>
      </c>
      <c r="C7" s="18" t="s">
        <v>123</v>
      </c>
      <c r="D7" s="18" t="s">
        <v>124</v>
      </c>
      <c r="E7" s="18" t="s">
        <v>126</v>
      </c>
      <c r="F7" s="18" t="s">
        <v>7</v>
      </c>
      <c r="G7" s="19">
        <v>39</v>
      </c>
      <c r="H7" s="19">
        <v>0.04</v>
      </c>
      <c r="I7" s="19">
        <v>0.04</v>
      </c>
      <c r="J7" s="32">
        <f t="shared" si="1"/>
        <v>9.8017608000000006E-2</v>
      </c>
      <c r="K7" s="32">
        <f t="shared" si="2"/>
        <v>3.12</v>
      </c>
      <c r="L7" s="19">
        <v>1.2</v>
      </c>
      <c r="M7" s="18" t="s">
        <v>123</v>
      </c>
      <c r="N7" s="19">
        <v>1.2</v>
      </c>
      <c r="O7" s="18" t="s">
        <v>123</v>
      </c>
      <c r="P7" s="19">
        <v>0.5</v>
      </c>
      <c r="Q7" s="19">
        <v>0.5</v>
      </c>
      <c r="R7" s="17">
        <v>1</v>
      </c>
      <c r="S7" s="17">
        <v>1</v>
      </c>
      <c r="T7" s="18" t="s">
        <v>127</v>
      </c>
      <c r="U7" s="18" t="s">
        <v>128</v>
      </c>
      <c r="V7" s="18" t="s">
        <v>129</v>
      </c>
      <c r="W7" s="18" t="s">
        <v>129</v>
      </c>
      <c r="X7" s="17">
        <v>1</v>
      </c>
      <c r="Y7" s="17">
        <v>1</v>
      </c>
      <c r="Z7" s="18" t="s">
        <v>130</v>
      </c>
      <c r="AA7" s="17">
        <v>2</v>
      </c>
      <c r="AB7" s="18" t="s">
        <v>131</v>
      </c>
      <c r="AC7" s="18" t="s">
        <v>131</v>
      </c>
      <c r="AD7" s="19">
        <v>0.125</v>
      </c>
      <c r="AE7" s="19">
        <v>0.125</v>
      </c>
      <c r="AF7" s="18" t="s">
        <v>132</v>
      </c>
      <c r="AG7" s="18" t="s">
        <v>132</v>
      </c>
      <c r="AH7" s="19">
        <v>0.47599999999999998</v>
      </c>
      <c r="AI7" s="17">
        <v>1</v>
      </c>
      <c r="AJ7" s="17">
        <v>1</v>
      </c>
      <c r="AK7" s="17">
        <v>7</v>
      </c>
      <c r="AL7" s="17">
        <v>6</v>
      </c>
      <c r="AM7" s="19">
        <v>2.48</v>
      </c>
      <c r="AN7" s="19">
        <v>-2.48</v>
      </c>
      <c r="AO7" s="19">
        <v>0.66</v>
      </c>
      <c r="AP7" s="19">
        <v>0.66</v>
      </c>
      <c r="AQ7" s="19">
        <v>12.366</v>
      </c>
      <c r="AR7" s="19">
        <v>12.707000000000001</v>
      </c>
      <c r="AS7" s="19">
        <v>7.2930000000000001</v>
      </c>
      <c r="AT7" s="19">
        <v>5.6340000000000003</v>
      </c>
      <c r="AU7" s="19">
        <v>19.366</v>
      </c>
      <c r="AV7" s="19">
        <v>18.707000000000001</v>
      </c>
      <c r="AW7" s="19">
        <v>13.292999999999999</v>
      </c>
      <c r="AX7" s="19">
        <v>12.634</v>
      </c>
      <c r="AY7" s="19">
        <v>6.7329999999999997</v>
      </c>
      <c r="AZ7" s="19">
        <v>5.4139999999999997</v>
      </c>
      <c r="BA7" s="19">
        <v>16.43</v>
      </c>
      <c r="BB7" s="19">
        <v>16.43</v>
      </c>
      <c r="BC7" s="19">
        <v>1.147</v>
      </c>
      <c r="BD7" s="19">
        <v>1.147</v>
      </c>
      <c r="BE7" s="19">
        <v>40.146999999999998</v>
      </c>
      <c r="BF7" s="19">
        <v>40.146999999999998</v>
      </c>
      <c r="BG7" s="19">
        <v>72013</v>
      </c>
      <c r="BH7" s="19">
        <v>53729.1</v>
      </c>
      <c r="BI7" s="19">
        <v>4.1829999999999999E-2</v>
      </c>
      <c r="BJ7" s="19">
        <v>4.1829999999999999E-2</v>
      </c>
      <c r="BK7" s="19">
        <v>0.56200000000000006</v>
      </c>
      <c r="BL7" s="19">
        <v>-0.56200000000000006</v>
      </c>
      <c r="BM7" s="17">
        <v>0</v>
      </c>
      <c r="BN7" s="17">
        <v>0</v>
      </c>
      <c r="BO7" s="17">
        <v>0</v>
      </c>
      <c r="BP7" s="17">
        <v>0</v>
      </c>
      <c r="BQ7" s="19">
        <v>903.32</v>
      </c>
      <c r="BR7" s="19">
        <v>589.63</v>
      </c>
      <c r="BS7" s="19">
        <v>94.54</v>
      </c>
      <c r="BT7" s="19">
        <v>94.18</v>
      </c>
      <c r="BU7" s="19">
        <v>69.39</v>
      </c>
      <c r="BV7" s="19">
        <v>69.150000000000006</v>
      </c>
      <c r="BW7" s="19">
        <v>0.81</v>
      </c>
      <c r="BX7" s="18" t="s">
        <v>133</v>
      </c>
      <c r="BY7" s="19">
        <v>5.0999999999999997E-2</v>
      </c>
      <c r="BZ7" s="17">
        <v>17</v>
      </c>
      <c r="CA7" s="19">
        <v>4.1863929999999998</v>
      </c>
      <c r="CB7" s="19">
        <v>0.238869</v>
      </c>
      <c r="CC7" s="19">
        <v>0.10199999999999999</v>
      </c>
      <c r="CD7" s="19">
        <v>3.9779999999999998E-3</v>
      </c>
      <c r="CE7" s="17">
        <v>0</v>
      </c>
      <c r="CF7" s="28">
        <v>1.4808099999999999E-2</v>
      </c>
      <c r="CG7" s="28">
        <f t="shared" si="3"/>
        <v>0.98519190000000001</v>
      </c>
      <c r="CH7" s="18" t="s">
        <v>135</v>
      </c>
    </row>
    <row r="8" spans="1:86" x14ac:dyDescent="0.25">
      <c r="J8" s="33">
        <f>SUM(J3:J7)</f>
        <v>1.7104779453749999</v>
      </c>
      <c r="K8" s="33">
        <f>SUM(K3:K7)</f>
        <v>31.050000000000004</v>
      </c>
    </row>
    <row r="9" spans="1:86" ht="24" x14ac:dyDescent="0.25">
      <c r="D9" s="13" t="s">
        <v>312</v>
      </c>
      <c r="E9" s="13">
        <f>J8*0.75%</f>
        <v>1.2828584590312499E-2</v>
      </c>
    </row>
    <row r="10" spans="1:86" ht="24" x14ac:dyDescent="0.25">
      <c r="D10" s="13" t="s">
        <v>313</v>
      </c>
      <c r="E10" s="13">
        <f>J8*2%</f>
        <v>3.42095589075E-2</v>
      </c>
    </row>
    <row r="11" spans="1:86" x14ac:dyDescent="0.25">
      <c r="D11" s="22"/>
      <c r="E11" s="22"/>
    </row>
    <row r="12" spans="1:86" ht="180" x14ac:dyDescent="0.25">
      <c r="D12" s="34" t="s">
        <v>314</v>
      </c>
      <c r="E12" s="13" t="s">
        <v>315</v>
      </c>
    </row>
    <row r="13" spans="1:86" x14ac:dyDescent="0.25">
      <c r="D13" s="13">
        <f>46.22/K8</f>
        <v>1.4885668276972623</v>
      </c>
      <c r="E13" s="13">
        <f>K8/317.34</f>
        <v>9.7844583096993787E-2</v>
      </c>
    </row>
  </sheetData>
  <mergeCells count="1">
    <mergeCell ref="A1:CH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5"/>
  <sheetViews>
    <sheetView topLeftCell="CW1" workbookViewId="0">
      <selection activeCell="DE9" sqref="DE3:DE9"/>
    </sheetView>
  </sheetViews>
  <sheetFormatPr defaultRowHeight="15" x14ac:dyDescent="0.25"/>
  <cols>
    <col min="1" max="1" width="3.85546875" style="15" bestFit="1" customWidth="1"/>
    <col min="2" max="2" width="8.5703125" style="15" bestFit="1" customWidth="1"/>
    <col min="3" max="3" width="8.85546875" style="15" bestFit="1" customWidth="1"/>
    <col min="4" max="5" width="10" style="15" bestFit="1" customWidth="1"/>
    <col min="6" max="6" width="9.140625" style="15"/>
    <col min="7" max="7" width="7.7109375" style="15" bestFit="1" customWidth="1"/>
    <col min="8" max="9" width="9" style="15" bestFit="1" customWidth="1"/>
    <col min="10" max="11" width="9" style="23" customWidth="1"/>
    <col min="12" max="12" width="8.85546875" style="15" bestFit="1" customWidth="1"/>
    <col min="13" max="13" width="8.42578125" style="15" bestFit="1" customWidth="1"/>
    <col min="14" max="14" width="8.5703125" style="15" bestFit="1" customWidth="1"/>
    <col min="15" max="15" width="8.42578125" style="15" bestFit="1" customWidth="1"/>
    <col min="16" max="19" width="9.140625" style="15"/>
    <col min="20" max="21" width="8.5703125" style="15" bestFit="1" customWidth="1"/>
    <col min="22" max="22" width="8.7109375" style="15" bestFit="1" customWidth="1"/>
    <col min="23" max="25" width="8.85546875" style="15" bestFit="1" customWidth="1"/>
    <col min="26" max="26" width="9.140625" style="15"/>
    <col min="27" max="27" width="6.42578125" style="15" bestFit="1" customWidth="1"/>
    <col min="28" max="29" width="9" style="15" bestFit="1" customWidth="1"/>
    <col min="30" max="30" width="8.42578125" style="15" bestFit="1" customWidth="1"/>
    <col min="31" max="31" width="8.85546875" style="15" bestFit="1" customWidth="1"/>
    <col min="32" max="33" width="9" style="15" bestFit="1" customWidth="1"/>
    <col min="34" max="34" width="8.42578125" style="15" bestFit="1" customWidth="1"/>
    <col min="35" max="35" width="8.85546875" style="15" bestFit="1" customWidth="1"/>
    <col min="36" max="36" width="9.140625" style="15"/>
    <col min="37" max="37" width="8.7109375" style="15" bestFit="1" customWidth="1"/>
    <col min="38" max="38" width="9" style="15" bestFit="1" customWidth="1"/>
    <col min="39" max="40" width="8.85546875" style="15" bestFit="1" customWidth="1"/>
    <col min="41" max="41" width="8.5703125" style="15" bestFit="1" customWidth="1"/>
    <col min="42" max="42" width="8.85546875" style="15" bestFit="1" customWidth="1"/>
    <col min="43" max="44" width="9.140625" style="15"/>
    <col min="45" max="45" width="9" style="15" bestFit="1" customWidth="1"/>
    <col min="46" max="47" width="8.7109375" style="15" bestFit="1" customWidth="1"/>
    <col min="48" max="49" width="8.42578125" style="15" bestFit="1" customWidth="1"/>
    <col min="50" max="51" width="8.85546875" style="15" bestFit="1" customWidth="1"/>
    <col min="52" max="55" width="9" style="15" bestFit="1" customWidth="1"/>
    <col min="56" max="59" width="8.85546875" style="15" bestFit="1" customWidth="1"/>
    <col min="60" max="61" width="8.42578125" style="15" bestFit="1" customWidth="1"/>
    <col min="62" max="63" width="8.85546875" style="15" bestFit="1" customWidth="1"/>
    <col min="64" max="64" width="8.7109375" style="15" bestFit="1" customWidth="1"/>
    <col min="65" max="65" width="8.42578125" style="15" bestFit="1" customWidth="1"/>
    <col min="66" max="67" width="9.140625" style="15"/>
    <col min="68" max="69" width="9" style="15" bestFit="1" customWidth="1"/>
    <col min="70" max="71" width="9.140625" style="15"/>
    <col min="72" max="76" width="8.85546875" style="15" bestFit="1" customWidth="1"/>
    <col min="77" max="77" width="8.5703125" style="15" bestFit="1" customWidth="1"/>
    <col min="78" max="79" width="9" style="15" bestFit="1" customWidth="1"/>
    <col min="80" max="83" width="9.140625" style="15"/>
    <col min="84" max="87" width="8.7109375" style="15" bestFit="1" customWidth="1"/>
    <col min="88" max="88" width="9.140625" style="15"/>
    <col min="89" max="91" width="8.85546875" style="15" bestFit="1" customWidth="1"/>
    <col min="92" max="93" width="9.140625" style="15"/>
    <col min="94" max="95" width="8.85546875" style="15" bestFit="1" customWidth="1"/>
    <col min="96" max="97" width="9.140625" style="15"/>
    <col min="98" max="98" width="8.85546875" style="15" bestFit="1" customWidth="1"/>
    <col min="99" max="100" width="8.5703125" style="15" bestFit="1" customWidth="1"/>
    <col min="101" max="104" width="9.140625" style="15"/>
    <col min="105" max="105" width="8.85546875" style="15" bestFit="1" customWidth="1"/>
    <col min="106" max="106" width="7.5703125" style="15" bestFit="1" customWidth="1"/>
    <col min="107" max="107" width="8.7109375" style="15" bestFit="1" customWidth="1"/>
    <col min="108" max="108" width="8.5703125" style="37" bestFit="1" customWidth="1"/>
    <col min="109" max="109" width="8.85546875" style="37" bestFit="1" customWidth="1"/>
    <col min="110" max="110" width="8.28515625" style="15" bestFit="1" customWidth="1"/>
    <col min="111" max="16384" width="9.140625" style="15"/>
  </cols>
  <sheetData>
    <row r="1" spans="1:110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</row>
    <row r="2" spans="1:110" ht="115.5" x14ac:dyDescent="0.25">
      <c r="A2" s="16" t="s">
        <v>15</v>
      </c>
      <c r="B2" s="16" t="s">
        <v>16</v>
      </c>
      <c r="C2" s="16" t="s">
        <v>17</v>
      </c>
      <c r="D2" s="16" t="s">
        <v>18</v>
      </c>
      <c r="E2" s="16" t="s">
        <v>19</v>
      </c>
      <c r="F2" s="16" t="s">
        <v>20</v>
      </c>
      <c r="G2" s="16" t="s">
        <v>21</v>
      </c>
      <c r="H2" s="16" t="s">
        <v>22</v>
      </c>
      <c r="I2" s="16" t="s">
        <v>23</v>
      </c>
      <c r="J2" s="30" t="s">
        <v>310</v>
      </c>
      <c r="K2" s="31" t="s">
        <v>311</v>
      </c>
      <c r="L2" s="16" t="s">
        <v>24</v>
      </c>
      <c r="M2" s="16" t="s">
        <v>25</v>
      </c>
      <c r="N2" s="16" t="s">
        <v>26</v>
      </c>
      <c r="O2" s="16" t="s">
        <v>27</v>
      </c>
      <c r="P2" s="16" t="s">
        <v>28</v>
      </c>
      <c r="Q2" s="16" t="s">
        <v>29</v>
      </c>
      <c r="R2" s="16" t="s">
        <v>30</v>
      </c>
      <c r="S2" s="16" t="s">
        <v>31</v>
      </c>
      <c r="T2" s="16" t="s">
        <v>32</v>
      </c>
      <c r="U2" s="16" t="s">
        <v>33</v>
      </c>
      <c r="V2" s="16" t="s">
        <v>34</v>
      </c>
      <c r="W2" s="16" t="s">
        <v>35</v>
      </c>
      <c r="X2" s="16" t="s">
        <v>36</v>
      </c>
      <c r="Y2" s="16" t="s">
        <v>37</v>
      </c>
      <c r="Z2" s="16" t="s">
        <v>38</v>
      </c>
      <c r="AA2" s="16" t="s">
        <v>39</v>
      </c>
      <c r="AB2" s="16" t="s">
        <v>40</v>
      </c>
      <c r="AC2" s="16" t="s">
        <v>41</v>
      </c>
      <c r="AD2" s="16" t="s">
        <v>42</v>
      </c>
      <c r="AE2" s="16" t="s">
        <v>43</v>
      </c>
      <c r="AF2" s="16" t="s">
        <v>44</v>
      </c>
      <c r="AG2" s="16" t="s">
        <v>45</v>
      </c>
      <c r="AH2" s="16" t="s">
        <v>46</v>
      </c>
      <c r="AI2" s="16" t="s">
        <v>47</v>
      </c>
      <c r="AJ2" s="16" t="s">
        <v>48</v>
      </c>
      <c r="AK2" s="16" t="s">
        <v>49</v>
      </c>
      <c r="AL2" s="16" t="s">
        <v>50</v>
      </c>
      <c r="AM2" s="16" t="s">
        <v>51</v>
      </c>
      <c r="AN2" s="16" t="s">
        <v>52</v>
      </c>
      <c r="AO2" s="16" t="s">
        <v>53</v>
      </c>
      <c r="AP2" s="16" t="s">
        <v>54</v>
      </c>
      <c r="AQ2" s="16" t="s">
        <v>55</v>
      </c>
      <c r="AR2" s="16" t="s">
        <v>56</v>
      </c>
      <c r="AS2" s="16" t="s">
        <v>57</v>
      </c>
      <c r="AT2" s="16" t="s">
        <v>58</v>
      </c>
      <c r="AU2" s="16" t="s">
        <v>59</v>
      </c>
      <c r="AV2" s="16" t="s">
        <v>60</v>
      </c>
      <c r="AW2" s="16" t="s">
        <v>61</v>
      </c>
      <c r="AX2" s="16" t="s">
        <v>62</v>
      </c>
      <c r="AY2" s="16" t="s">
        <v>63</v>
      </c>
      <c r="AZ2" s="16" t="s">
        <v>64</v>
      </c>
      <c r="BA2" s="16" t="s">
        <v>65</v>
      </c>
      <c r="BB2" s="16" t="s">
        <v>66</v>
      </c>
      <c r="BC2" s="16" t="s">
        <v>67</v>
      </c>
      <c r="BD2" s="16" t="s">
        <v>68</v>
      </c>
      <c r="BE2" s="16" t="s">
        <v>69</v>
      </c>
      <c r="BF2" s="16" t="s">
        <v>70</v>
      </c>
      <c r="BG2" s="16" t="s">
        <v>71</v>
      </c>
      <c r="BH2" s="16" t="s">
        <v>72</v>
      </c>
      <c r="BI2" s="16" t="s">
        <v>73</v>
      </c>
      <c r="BJ2" s="16" t="s">
        <v>74</v>
      </c>
      <c r="BK2" s="16" t="s">
        <v>75</v>
      </c>
      <c r="BL2" s="16" t="s">
        <v>76</v>
      </c>
      <c r="BM2" s="16" t="s">
        <v>77</v>
      </c>
      <c r="BN2" s="16" t="s">
        <v>78</v>
      </c>
      <c r="BO2" s="16" t="s">
        <v>79</v>
      </c>
      <c r="BP2" s="16" t="s">
        <v>80</v>
      </c>
      <c r="BQ2" s="16" t="s">
        <v>81</v>
      </c>
      <c r="BR2" s="16" t="s">
        <v>82</v>
      </c>
      <c r="BS2" s="16" t="s">
        <v>83</v>
      </c>
      <c r="BT2" s="16" t="s">
        <v>84</v>
      </c>
      <c r="BU2" s="16" t="s">
        <v>85</v>
      </c>
      <c r="BV2" s="16" t="s">
        <v>86</v>
      </c>
      <c r="BW2" s="16" t="s">
        <v>87</v>
      </c>
      <c r="BX2" s="16" t="s">
        <v>88</v>
      </c>
      <c r="BY2" s="16" t="s">
        <v>89</v>
      </c>
      <c r="BZ2" s="16" t="s">
        <v>90</v>
      </c>
      <c r="CA2" s="16" t="s">
        <v>91</v>
      </c>
      <c r="CB2" s="16" t="s">
        <v>92</v>
      </c>
      <c r="CC2" s="16" t="s">
        <v>93</v>
      </c>
      <c r="CD2" s="16" t="s">
        <v>94</v>
      </c>
      <c r="CE2" s="16" t="s">
        <v>95</v>
      </c>
      <c r="CF2" s="16" t="s">
        <v>96</v>
      </c>
      <c r="CG2" s="16" t="s">
        <v>97</v>
      </c>
      <c r="CH2" s="16" t="s">
        <v>98</v>
      </c>
      <c r="CI2" s="16" t="s">
        <v>99</v>
      </c>
      <c r="CJ2" s="16" t="s">
        <v>100</v>
      </c>
      <c r="CK2" s="16" t="s">
        <v>101</v>
      </c>
      <c r="CL2" s="16" t="s">
        <v>102</v>
      </c>
      <c r="CM2" s="16" t="s">
        <v>103</v>
      </c>
      <c r="CN2" s="16" t="s">
        <v>104</v>
      </c>
      <c r="CO2" s="16" t="s">
        <v>105</v>
      </c>
      <c r="CP2" s="16" t="s">
        <v>106</v>
      </c>
      <c r="CQ2" s="16" t="s">
        <v>107</v>
      </c>
      <c r="CR2" s="16" t="s">
        <v>108</v>
      </c>
      <c r="CS2" s="16" t="s">
        <v>109</v>
      </c>
      <c r="CT2" s="16" t="s">
        <v>110</v>
      </c>
      <c r="CU2" s="16" t="s">
        <v>111</v>
      </c>
      <c r="CV2" s="16" t="s">
        <v>112</v>
      </c>
      <c r="CW2" s="16" t="s">
        <v>113</v>
      </c>
      <c r="CX2" s="16" t="s">
        <v>114</v>
      </c>
      <c r="CY2" s="16" t="s">
        <v>115</v>
      </c>
      <c r="CZ2" s="16" t="s">
        <v>116</v>
      </c>
      <c r="DA2" s="16" t="s">
        <v>117</v>
      </c>
      <c r="DB2" s="16" t="s">
        <v>118</v>
      </c>
      <c r="DC2" s="16" t="s">
        <v>119</v>
      </c>
      <c r="DD2" s="35" t="s">
        <v>120</v>
      </c>
      <c r="DE2" s="35" t="s">
        <v>309</v>
      </c>
      <c r="DF2" s="16" t="s">
        <v>122</v>
      </c>
    </row>
    <row r="3" spans="1:110" ht="102.75" x14ac:dyDescent="0.25">
      <c r="A3" s="17">
        <v>3</v>
      </c>
      <c r="B3" s="17">
        <v>1</v>
      </c>
      <c r="C3" s="18" t="s">
        <v>123</v>
      </c>
      <c r="D3" s="18" t="s">
        <v>124</v>
      </c>
      <c r="E3" s="18" t="s">
        <v>125</v>
      </c>
      <c r="F3" s="18" t="s">
        <v>126</v>
      </c>
      <c r="G3" s="19">
        <v>1.5</v>
      </c>
      <c r="H3" s="19">
        <v>7.0000000000000007E-2</v>
      </c>
      <c r="I3" s="19">
        <v>7.0000000000000007E-2</v>
      </c>
      <c r="J3" s="32">
        <f t="shared" ref="J3" si="0">3.14159*((H3/2)^2+(I3/2)^2)*G3</f>
        <v>1.1545343250000001E-2</v>
      </c>
      <c r="K3" s="32">
        <f>(H3+I3)*G3</f>
        <v>0.21000000000000002</v>
      </c>
      <c r="L3" s="19">
        <v>1.2</v>
      </c>
      <c r="M3" s="18" t="s">
        <v>123</v>
      </c>
      <c r="N3" s="19">
        <v>1.2</v>
      </c>
      <c r="O3" s="18" t="s">
        <v>123</v>
      </c>
      <c r="P3" s="19">
        <v>0.5</v>
      </c>
      <c r="Q3" s="19">
        <v>0.5</v>
      </c>
      <c r="R3" s="17"/>
      <c r="S3" s="17"/>
      <c r="T3" s="17">
        <v>1</v>
      </c>
      <c r="U3" s="17">
        <v>1</v>
      </c>
      <c r="V3" s="17"/>
      <c r="W3" s="17"/>
      <c r="X3" s="17"/>
      <c r="Y3" s="17"/>
      <c r="Z3" s="17"/>
      <c r="AA3" s="17"/>
      <c r="AB3" s="18" t="s">
        <v>127</v>
      </c>
      <c r="AC3" s="18" t="s">
        <v>128</v>
      </c>
      <c r="AD3" s="18" t="s">
        <v>129</v>
      </c>
      <c r="AE3" s="18" t="s">
        <v>129</v>
      </c>
      <c r="AF3" s="17">
        <v>1</v>
      </c>
      <c r="AG3" s="17">
        <v>1</v>
      </c>
      <c r="AH3" s="17"/>
      <c r="AI3" s="17"/>
      <c r="AJ3" s="17"/>
      <c r="AK3" s="18" t="s">
        <v>130</v>
      </c>
      <c r="AL3" s="17">
        <v>2</v>
      </c>
      <c r="AM3" s="18" t="s">
        <v>131</v>
      </c>
      <c r="AN3" s="18" t="s">
        <v>131</v>
      </c>
      <c r="AO3" s="19">
        <v>0.125</v>
      </c>
      <c r="AP3" s="19">
        <v>0.125</v>
      </c>
      <c r="AQ3" s="18" t="s">
        <v>132</v>
      </c>
      <c r="AR3" s="18" t="s">
        <v>132</v>
      </c>
      <c r="AS3" s="19">
        <v>0.47599999999999998</v>
      </c>
      <c r="AT3" s="17">
        <v>1</v>
      </c>
      <c r="AU3" s="17">
        <v>1</v>
      </c>
      <c r="AV3" s="17">
        <v>10</v>
      </c>
      <c r="AW3" s="17">
        <v>10</v>
      </c>
      <c r="AX3" s="17"/>
      <c r="AY3" s="17"/>
      <c r="AZ3" s="19">
        <v>3.16</v>
      </c>
      <c r="BA3" s="19">
        <v>-3.16</v>
      </c>
      <c r="BB3" s="19">
        <v>5.0000000000000001E-3</v>
      </c>
      <c r="BC3" s="19">
        <v>5.0000000000000001E-3</v>
      </c>
      <c r="BD3" s="19">
        <v>14</v>
      </c>
      <c r="BE3" s="19">
        <v>13.994999999999999</v>
      </c>
      <c r="BF3" s="19">
        <v>6.0049999999999999</v>
      </c>
      <c r="BG3" s="19">
        <v>6</v>
      </c>
      <c r="BH3" s="19">
        <v>24</v>
      </c>
      <c r="BI3" s="19">
        <v>23.995000000000001</v>
      </c>
      <c r="BJ3" s="19">
        <v>16.004999999999999</v>
      </c>
      <c r="BK3" s="19">
        <v>16</v>
      </c>
      <c r="BL3" s="19">
        <v>8</v>
      </c>
      <c r="BM3" s="19">
        <v>7.9889999999999999</v>
      </c>
      <c r="BN3" s="19">
        <v>1.385</v>
      </c>
      <c r="BO3" s="19">
        <v>1.385</v>
      </c>
      <c r="BP3" s="19">
        <v>2.3559999999999999</v>
      </c>
      <c r="BQ3" s="19">
        <v>2.3559999999999999</v>
      </c>
      <c r="BR3" s="19">
        <v>3.8559999999999999</v>
      </c>
      <c r="BS3" s="19">
        <v>3.8559999999999999</v>
      </c>
      <c r="BT3" s="19">
        <v>52432.800000000003</v>
      </c>
      <c r="BU3" s="19">
        <v>38602.5</v>
      </c>
      <c r="BV3" s="19">
        <v>3.5650000000000001E-2</v>
      </c>
      <c r="BW3" s="19">
        <v>3.5650000000000001E-2</v>
      </c>
      <c r="BX3" s="19">
        <v>0.23400000000000001</v>
      </c>
      <c r="BY3" s="19">
        <v>-0.23400000000000001</v>
      </c>
      <c r="BZ3" s="17">
        <v>0</v>
      </c>
      <c r="CA3" s="17">
        <v>0</v>
      </c>
      <c r="CB3" s="17">
        <v>0</v>
      </c>
      <c r="CC3" s="17">
        <v>0</v>
      </c>
      <c r="CD3" s="19">
        <v>43.12</v>
      </c>
      <c r="CE3" s="19">
        <v>27.44</v>
      </c>
      <c r="CF3" s="19">
        <v>95</v>
      </c>
      <c r="CG3" s="19">
        <v>94.99</v>
      </c>
      <c r="CH3" s="19">
        <v>68.930000000000007</v>
      </c>
      <c r="CI3" s="19">
        <v>68.92</v>
      </c>
      <c r="CJ3" s="19">
        <v>0.92</v>
      </c>
      <c r="CK3" s="17"/>
      <c r="CL3" s="17"/>
      <c r="CM3" s="17"/>
      <c r="CN3" s="17"/>
      <c r="CO3" s="17"/>
      <c r="CP3" s="17"/>
      <c r="CQ3" s="17"/>
      <c r="CR3" s="17"/>
      <c r="CS3" s="17"/>
      <c r="CT3" s="18" t="s">
        <v>133</v>
      </c>
      <c r="CU3" s="19">
        <v>5.0999999999999997E-2</v>
      </c>
      <c r="CV3" s="17"/>
      <c r="CW3" s="17"/>
      <c r="CX3" s="17">
        <v>26</v>
      </c>
      <c r="CY3" s="19">
        <v>5.4085349999999996</v>
      </c>
      <c r="CZ3" s="19">
        <v>0.184893</v>
      </c>
      <c r="DA3" s="19">
        <v>0.226442</v>
      </c>
      <c r="DB3" s="19">
        <v>3.3970000000000002E-4</v>
      </c>
      <c r="DC3" s="17">
        <v>0</v>
      </c>
      <c r="DD3" s="36">
        <v>1.6666999999999999E-3</v>
      </c>
      <c r="DE3" s="36">
        <f>1-DD3</f>
        <v>0.99833329999999998</v>
      </c>
      <c r="DF3" s="18" t="s">
        <v>135</v>
      </c>
    </row>
    <row r="4" spans="1:110" ht="102.75" x14ac:dyDescent="0.25">
      <c r="A4" s="17">
        <v>5</v>
      </c>
      <c r="B4" s="17">
        <v>1</v>
      </c>
      <c r="C4" s="18" t="s">
        <v>123</v>
      </c>
      <c r="D4" s="18" t="s">
        <v>124</v>
      </c>
      <c r="E4" s="18" t="s">
        <v>126</v>
      </c>
      <c r="F4" s="18" t="s">
        <v>136</v>
      </c>
      <c r="G4" s="19">
        <v>25.2</v>
      </c>
      <c r="H4" s="19">
        <v>7.0000000000000007E-2</v>
      </c>
      <c r="I4" s="19">
        <v>7.0000000000000007E-2</v>
      </c>
      <c r="J4" s="32">
        <f t="shared" ref="J4:J9" si="1">3.14159*((H4/2)^2+(I4/2)^2)*G4</f>
        <v>0.19396176660000003</v>
      </c>
      <c r="K4" s="32">
        <f t="shared" ref="K4:K9" si="2">(H4+I4)*G4</f>
        <v>3.528</v>
      </c>
      <c r="L4" s="19">
        <v>1.2</v>
      </c>
      <c r="M4" s="18" t="s">
        <v>123</v>
      </c>
      <c r="N4" s="19">
        <v>1.2</v>
      </c>
      <c r="O4" s="18" t="s">
        <v>123</v>
      </c>
      <c r="P4" s="19">
        <v>0.5</v>
      </c>
      <c r="Q4" s="19">
        <v>0.5</v>
      </c>
      <c r="R4" s="17"/>
      <c r="S4" s="17"/>
      <c r="T4" s="17">
        <v>1</v>
      </c>
      <c r="U4" s="17">
        <v>1</v>
      </c>
      <c r="V4" s="17"/>
      <c r="W4" s="17"/>
      <c r="X4" s="17"/>
      <c r="Y4" s="17"/>
      <c r="Z4" s="17"/>
      <c r="AA4" s="17"/>
      <c r="AB4" s="18" t="s">
        <v>127</v>
      </c>
      <c r="AC4" s="18" t="s">
        <v>128</v>
      </c>
      <c r="AD4" s="18" t="s">
        <v>129</v>
      </c>
      <c r="AE4" s="18" t="s">
        <v>129</v>
      </c>
      <c r="AF4" s="17">
        <v>1</v>
      </c>
      <c r="AG4" s="17">
        <v>1</v>
      </c>
      <c r="AH4" s="17"/>
      <c r="AI4" s="17"/>
      <c r="AJ4" s="17"/>
      <c r="AK4" s="18" t="s">
        <v>130</v>
      </c>
      <c r="AL4" s="17">
        <v>2</v>
      </c>
      <c r="AM4" s="18" t="s">
        <v>131</v>
      </c>
      <c r="AN4" s="18" t="s">
        <v>131</v>
      </c>
      <c r="AO4" s="19">
        <v>0.125</v>
      </c>
      <c r="AP4" s="19">
        <v>0.125</v>
      </c>
      <c r="AQ4" s="18" t="s">
        <v>132</v>
      </c>
      <c r="AR4" s="18" t="s">
        <v>132</v>
      </c>
      <c r="AS4" s="19">
        <v>0.47599999999999998</v>
      </c>
      <c r="AT4" s="17">
        <v>1</v>
      </c>
      <c r="AU4" s="17">
        <v>1</v>
      </c>
      <c r="AV4" s="17">
        <v>10</v>
      </c>
      <c r="AW4" s="17">
        <v>10</v>
      </c>
      <c r="AX4" s="17"/>
      <c r="AY4" s="17"/>
      <c r="AZ4" s="19">
        <v>3.16</v>
      </c>
      <c r="BA4" s="19">
        <v>-3.16</v>
      </c>
      <c r="BB4" s="19">
        <v>3.7999999999999999E-2</v>
      </c>
      <c r="BC4" s="19">
        <v>3.7999999999999999E-2</v>
      </c>
      <c r="BD4" s="19">
        <v>13.994999999999999</v>
      </c>
      <c r="BE4" s="19">
        <v>13.956</v>
      </c>
      <c r="BF4" s="19">
        <v>6.0439999999999996</v>
      </c>
      <c r="BG4" s="19">
        <v>6.0049999999999999</v>
      </c>
      <c r="BH4" s="19">
        <v>23.995000000000001</v>
      </c>
      <c r="BI4" s="19">
        <v>23.956</v>
      </c>
      <c r="BJ4" s="19">
        <v>16.044</v>
      </c>
      <c r="BK4" s="19">
        <v>16.004999999999999</v>
      </c>
      <c r="BL4" s="19">
        <v>7.9889999999999999</v>
      </c>
      <c r="BM4" s="19">
        <v>7.9130000000000003</v>
      </c>
      <c r="BN4" s="19">
        <v>1.385</v>
      </c>
      <c r="BO4" s="19">
        <v>1.385</v>
      </c>
      <c r="BP4" s="19">
        <v>2.3559999999999999</v>
      </c>
      <c r="BQ4" s="19">
        <v>2.3559999999999999</v>
      </c>
      <c r="BR4" s="19">
        <v>27.556000000000001</v>
      </c>
      <c r="BS4" s="19">
        <v>27.556000000000001</v>
      </c>
      <c r="BT4" s="19">
        <v>52432.800000000003</v>
      </c>
      <c r="BU4" s="19">
        <v>39120.199999999997</v>
      </c>
      <c r="BV4" s="19">
        <v>3.5650000000000001E-2</v>
      </c>
      <c r="BW4" s="19">
        <v>3.5650000000000001E-2</v>
      </c>
      <c r="BX4" s="19">
        <v>0.23400000000000001</v>
      </c>
      <c r="BY4" s="19">
        <v>-0.23400000000000001</v>
      </c>
      <c r="BZ4" s="17">
        <v>0</v>
      </c>
      <c r="CA4" s="17">
        <v>0</v>
      </c>
      <c r="CB4" s="17">
        <v>0</v>
      </c>
      <c r="CC4" s="17">
        <v>0</v>
      </c>
      <c r="CD4" s="19">
        <v>724.36</v>
      </c>
      <c r="CE4" s="19">
        <v>462.37</v>
      </c>
      <c r="CF4" s="19">
        <v>94.99</v>
      </c>
      <c r="CG4" s="19">
        <v>94.76</v>
      </c>
      <c r="CH4" s="19">
        <v>69.069999999999993</v>
      </c>
      <c r="CI4" s="19">
        <v>68.930000000000007</v>
      </c>
      <c r="CJ4" s="19">
        <v>0.92</v>
      </c>
      <c r="CK4" s="17"/>
      <c r="CL4" s="17"/>
      <c r="CM4" s="17"/>
      <c r="CN4" s="17"/>
      <c r="CO4" s="17"/>
      <c r="CP4" s="17"/>
      <c r="CQ4" s="17"/>
      <c r="CR4" s="17"/>
      <c r="CS4" s="17"/>
      <c r="CT4" s="18" t="s">
        <v>133</v>
      </c>
      <c r="CU4" s="19">
        <v>5.0999999999999997E-2</v>
      </c>
      <c r="CV4" s="17"/>
      <c r="CW4" s="17"/>
      <c r="CX4" s="17">
        <v>26</v>
      </c>
      <c r="CY4" s="19">
        <v>5.4085349999999996</v>
      </c>
      <c r="CZ4" s="19">
        <v>0.184893</v>
      </c>
      <c r="DA4" s="19">
        <v>0.226442</v>
      </c>
      <c r="DB4" s="19">
        <v>5.7063000000000001E-3</v>
      </c>
      <c r="DC4" s="17">
        <v>0</v>
      </c>
      <c r="DD4" s="36">
        <v>2.8000299999999999E-2</v>
      </c>
      <c r="DE4" s="36">
        <f t="shared" ref="DE4:DE9" si="3">1-DD4</f>
        <v>0.97199970000000002</v>
      </c>
      <c r="DF4" s="18" t="s">
        <v>135</v>
      </c>
    </row>
    <row r="5" spans="1:110" ht="102.75" x14ac:dyDescent="0.25">
      <c r="A5" s="17">
        <v>7</v>
      </c>
      <c r="B5" s="17">
        <v>1</v>
      </c>
      <c r="C5" s="18" t="s">
        <v>123</v>
      </c>
      <c r="D5" s="18" t="s">
        <v>124</v>
      </c>
      <c r="E5" s="18" t="s">
        <v>136</v>
      </c>
      <c r="F5" s="18" t="s">
        <v>137</v>
      </c>
      <c r="G5" s="19">
        <v>37</v>
      </c>
      <c r="H5" s="19">
        <v>0.05</v>
      </c>
      <c r="I5" s="19">
        <v>0.05</v>
      </c>
      <c r="J5" s="32">
        <f t="shared" si="1"/>
        <v>0.14529853750000002</v>
      </c>
      <c r="K5" s="32">
        <f t="shared" si="2"/>
        <v>3.7</v>
      </c>
      <c r="L5" s="19">
        <v>1.2</v>
      </c>
      <c r="M5" s="18" t="s">
        <v>123</v>
      </c>
      <c r="N5" s="19">
        <v>1.2</v>
      </c>
      <c r="O5" s="18" t="s">
        <v>123</v>
      </c>
      <c r="P5" s="19">
        <v>0.5</v>
      </c>
      <c r="Q5" s="19">
        <v>0.5</v>
      </c>
      <c r="R5" s="17"/>
      <c r="S5" s="17"/>
      <c r="T5" s="17">
        <v>1</v>
      </c>
      <c r="U5" s="17">
        <v>1</v>
      </c>
      <c r="V5" s="17"/>
      <c r="W5" s="17"/>
      <c r="X5" s="17"/>
      <c r="Y5" s="17"/>
      <c r="Z5" s="17"/>
      <c r="AA5" s="17"/>
      <c r="AB5" s="18" t="s">
        <v>127</v>
      </c>
      <c r="AC5" s="18" t="s">
        <v>128</v>
      </c>
      <c r="AD5" s="18" t="s">
        <v>129</v>
      </c>
      <c r="AE5" s="18" t="s">
        <v>129</v>
      </c>
      <c r="AF5" s="17">
        <v>1</v>
      </c>
      <c r="AG5" s="17">
        <v>1</v>
      </c>
      <c r="AH5" s="17"/>
      <c r="AI5" s="17"/>
      <c r="AJ5" s="17"/>
      <c r="AK5" s="18" t="s">
        <v>130</v>
      </c>
      <c r="AL5" s="17">
        <v>2</v>
      </c>
      <c r="AM5" s="18" t="s">
        <v>131</v>
      </c>
      <c r="AN5" s="18" t="s">
        <v>131</v>
      </c>
      <c r="AO5" s="19">
        <v>0.125</v>
      </c>
      <c r="AP5" s="19">
        <v>0.125</v>
      </c>
      <c r="AQ5" s="18" t="s">
        <v>132</v>
      </c>
      <c r="AR5" s="18" t="s">
        <v>132</v>
      </c>
      <c r="AS5" s="19">
        <v>0.47599999999999998</v>
      </c>
      <c r="AT5" s="17">
        <v>1</v>
      </c>
      <c r="AU5" s="17">
        <v>1</v>
      </c>
      <c r="AV5" s="17">
        <v>10</v>
      </c>
      <c r="AW5" s="17">
        <v>11</v>
      </c>
      <c r="AX5" s="17"/>
      <c r="AY5" s="17"/>
      <c r="AZ5" s="19">
        <v>2.2401</v>
      </c>
      <c r="BA5" s="19">
        <v>-2.2401</v>
      </c>
      <c r="BB5" s="19">
        <v>0.159</v>
      </c>
      <c r="BC5" s="19">
        <v>0.159</v>
      </c>
      <c r="BD5" s="19">
        <v>13.956</v>
      </c>
      <c r="BE5" s="19">
        <v>12.797000000000001</v>
      </c>
      <c r="BF5" s="19">
        <v>5.2030000000000003</v>
      </c>
      <c r="BG5" s="19">
        <v>6.0439999999999996</v>
      </c>
      <c r="BH5" s="19">
        <v>23.956</v>
      </c>
      <c r="BI5" s="19">
        <v>23.797000000000001</v>
      </c>
      <c r="BJ5" s="19">
        <v>16.202999999999999</v>
      </c>
      <c r="BK5" s="19">
        <v>16.044</v>
      </c>
      <c r="BL5" s="19">
        <v>7.9130000000000003</v>
      </c>
      <c r="BM5" s="19">
        <v>7.5949999999999998</v>
      </c>
      <c r="BN5" s="19">
        <v>4.1280000000000001</v>
      </c>
      <c r="BO5" s="19">
        <v>4.1280000000000001</v>
      </c>
      <c r="BP5" s="19">
        <v>1.526</v>
      </c>
      <c r="BQ5" s="19">
        <v>1.526</v>
      </c>
      <c r="BR5" s="19">
        <v>38.526000000000003</v>
      </c>
      <c r="BS5" s="19">
        <v>38.526000000000003</v>
      </c>
      <c r="BT5" s="19">
        <v>52037.4</v>
      </c>
      <c r="BU5" s="19">
        <v>38825.199999999997</v>
      </c>
      <c r="BV5" s="19">
        <v>3.9320000000000001E-2</v>
      </c>
      <c r="BW5" s="19">
        <v>3.9320000000000001E-2</v>
      </c>
      <c r="BX5" s="19">
        <v>0.32500000000000001</v>
      </c>
      <c r="BY5" s="19">
        <v>-0.32500000000000001</v>
      </c>
      <c r="BZ5" s="17">
        <v>0</v>
      </c>
      <c r="CA5" s="17">
        <v>0</v>
      </c>
      <c r="CB5" s="17">
        <v>0</v>
      </c>
      <c r="CC5" s="17">
        <v>0</v>
      </c>
      <c r="CD5" s="19">
        <v>929.77</v>
      </c>
      <c r="CE5" s="19">
        <v>599.84</v>
      </c>
      <c r="CF5" s="19">
        <v>94.76</v>
      </c>
      <c r="CG5" s="19">
        <v>94.34</v>
      </c>
      <c r="CH5" s="19">
        <v>69.08</v>
      </c>
      <c r="CI5" s="19">
        <v>68.81</v>
      </c>
      <c r="CJ5" s="19">
        <v>0.85</v>
      </c>
      <c r="CK5" s="17"/>
      <c r="CL5" s="17"/>
      <c r="CM5" s="17"/>
      <c r="CN5" s="17"/>
      <c r="CO5" s="17"/>
      <c r="CP5" s="17"/>
      <c r="CQ5" s="17"/>
      <c r="CR5" s="17"/>
      <c r="CS5" s="17"/>
      <c r="CT5" s="18" t="s">
        <v>133</v>
      </c>
      <c r="CU5" s="19">
        <v>5.0999999999999997E-2</v>
      </c>
      <c r="CV5" s="17"/>
      <c r="CW5" s="17"/>
      <c r="CX5" s="17">
        <v>26</v>
      </c>
      <c r="CY5" s="19">
        <v>4.5749829999999996</v>
      </c>
      <c r="CZ5" s="19">
        <v>0.21858</v>
      </c>
      <c r="DA5" s="19">
        <v>0.226442</v>
      </c>
      <c r="DB5" s="19">
        <v>8.3783999999999994E-3</v>
      </c>
      <c r="DC5" s="17">
        <v>0</v>
      </c>
      <c r="DD5" s="36">
        <v>3.4775500000000001E-2</v>
      </c>
      <c r="DE5" s="36">
        <f t="shared" si="3"/>
        <v>0.96522450000000004</v>
      </c>
      <c r="DF5" s="18" t="s">
        <v>135</v>
      </c>
    </row>
    <row r="6" spans="1:110" ht="102.75" x14ac:dyDescent="0.25">
      <c r="A6" s="17">
        <v>9</v>
      </c>
      <c r="B6" s="17">
        <v>1</v>
      </c>
      <c r="C6" s="18" t="s">
        <v>123</v>
      </c>
      <c r="D6" s="18" t="s">
        <v>124</v>
      </c>
      <c r="E6" s="18" t="s">
        <v>137</v>
      </c>
      <c r="F6" s="18" t="s">
        <v>138</v>
      </c>
      <c r="G6" s="19">
        <v>5</v>
      </c>
      <c r="H6" s="19">
        <v>3.2000000000000001E-2</v>
      </c>
      <c r="I6" s="19">
        <v>3.2000000000000001E-2</v>
      </c>
      <c r="J6" s="32">
        <f t="shared" si="1"/>
        <v>8.0424703999999996E-3</v>
      </c>
      <c r="K6" s="32">
        <f t="shared" si="2"/>
        <v>0.32</v>
      </c>
      <c r="L6" s="19">
        <v>1.2</v>
      </c>
      <c r="M6" s="18" t="s">
        <v>123</v>
      </c>
      <c r="N6" s="19">
        <v>1.2</v>
      </c>
      <c r="O6" s="18" t="s">
        <v>123</v>
      </c>
      <c r="P6" s="19">
        <v>0.5</v>
      </c>
      <c r="Q6" s="19">
        <v>0.5</v>
      </c>
      <c r="R6" s="17"/>
      <c r="S6" s="17"/>
      <c r="T6" s="17">
        <v>1</v>
      </c>
      <c r="U6" s="17">
        <v>1</v>
      </c>
      <c r="V6" s="17"/>
      <c r="W6" s="17"/>
      <c r="X6" s="17"/>
      <c r="Y6" s="17"/>
      <c r="Z6" s="17"/>
      <c r="AA6" s="17"/>
      <c r="AB6" s="18" t="s">
        <v>127</v>
      </c>
      <c r="AC6" s="18" t="s">
        <v>128</v>
      </c>
      <c r="AD6" s="18" t="s">
        <v>129</v>
      </c>
      <c r="AE6" s="18" t="s">
        <v>129</v>
      </c>
      <c r="AF6" s="17">
        <v>1</v>
      </c>
      <c r="AG6" s="17">
        <v>1</v>
      </c>
      <c r="AH6" s="17"/>
      <c r="AI6" s="17"/>
      <c r="AJ6" s="17"/>
      <c r="AK6" s="18" t="s">
        <v>130</v>
      </c>
      <c r="AL6" s="17">
        <v>2</v>
      </c>
      <c r="AM6" s="18" t="s">
        <v>131</v>
      </c>
      <c r="AN6" s="18" t="s">
        <v>131</v>
      </c>
      <c r="AO6" s="19">
        <v>0.125</v>
      </c>
      <c r="AP6" s="19">
        <v>0.125</v>
      </c>
      <c r="AQ6" s="18" t="s">
        <v>132</v>
      </c>
      <c r="AR6" s="18" t="s">
        <v>132</v>
      </c>
      <c r="AS6" s="19">
        <v>0.47599999999999998</v>
      </c>
      <c r="AT6" s="17">
        <v>1</v>
      </c>
      <c r="AU6" s="17">
        <v>1</v>
      </c>
      <c r="AV6" s="17">
        <v>11</v>
      </c>
      <c r="AW6" s="17">
        <v>11</v>
      </c>
      <c r="AX6" s="17"/>
      <c r="AY6" s="17"/>
      <c r="AZ6" s="19">
        <v>0.4</v>
      </c>
      <c r="BA6" s="19">
        <v>-0.4</v>
      </c>
      <c r="BB6" s="19">
        <v>8.9999999999999993E-3</v>
      </c>
      <c r="BC6" s="19">
        <v>8.9999999999999993E-3</v>
      </c>
      <c r="BD6" s="19">
        <v>12.797000000000001</v>
      </c>
      <c r="BE6" s="19">
        <v>12.789</v>
      </c>
      <c r="BF6" s="19">
        <v>5.2110000000000003</v>
      </c>
      <c r="BG6" s="19">
        <v>5.2030000000000003</v>
      </c>
      <c r="BH6" s="19">
        <v>23.797000000000001</v>
      </c>
      <c r="BI6" s="19">
        <v>23.789000000000001</v>
      </c>
      <c r="BJ6" s="19">
        <v>16.210999999999999</v>
      </c>
      <c r="BK6" s="19">
        <v>16.202999999999999</v>
      </c>
      <c r="BL6" s="19">
        <v>7.5949999999999998</v>
      </c>
      <c r="BM6" s="19">
        <v>7.5780000000000003</v>
      </c>
      <c r="BN6" s="19">
        <v>1.496</v>
      </c>
      <c r="BO6" s="19">
        <v>1.496</v>
      </c>
      <c r="BP6" s="19">
        <v>0.8</v>
      </c>
      <c r="BQ6" s="19">
        <v>0.8</v>
      </c>
      <c r="BR6" s="19">
        <v>5.8</v>
      </c>
      <c r="BS6" s="19">
        <v>5.8</v>
      </c>
      <c r="BT6" s="19">
        <v>14519.6</v>
      </c>
      <c r="BU6" s="19">
        <v>10833.1</v>
      </c>
      <c r="BV6" s="19">
        <v>4.7980000000000002E-2</v>
      </c>
      <c r="BW6" s="19">
        <v>4.7980000000000002E-2</v>
      </c>
      <c r="BX6" s="19">
        <v>0.14199999999999999</v>
      </c>
      <c r="BY6" s="19">
        <v>-0.14199999999999999</v>
      </c>
      <c r="BZ6" s="17">
        <v>0</v>
      </c>
      <c r="CA6" s="17">
        <v>0</v>
      </c>
      <c r="CB6" s="17">
        <v>0</v>
      </c>
      <c r="CC6" s="17">
        <v>0</v>
      </c>
      <c r="CD6" s="19">
        <v>107.44</v>
      </c>
      <c r="CE6" s="19">
        <v>69.98</v>
      </c>
      <c r="CF6" s="19">
        <v>94.34</v>
      </c>
      <c r="CG6" s="19">
        <v>94.07</v>
      </c>
      <c r="CH6" s="19">
        <v>68.930000000000007</v>
      </c>
      <c r="CI6" s="19">
        <v>68.760000000000005</v>
      </c>
      <c r="CJ6" s="19">
        <v>0.78</v>
      </c>
      <c r="CK6" s="17"/>
      <c r="CL6" s="17"/>
      <c r="CM6" s="17"/>
      <c r="CN6" s="17"/>
      <c r="CO6" s="17"/>
      <c r="CP6" s="17"/>
      <c r="CQ6" s="17"/>
      <c r="CR6" s="17"/>
      <c r="CS6" s="17"/>
      <c r="CT6" s="18" t="s">
        <v>133</v>
      </c>
      <c r="CU6" s="19">
        <v>5.0999999999999997E-2</v>
      </c>
      <c r="CV6" s="17"/>
      <c r="CW6" s="17"/>
      <c r="CX6" s="17">
        <v>26</v>
      </c>
      <c r="CY6" s="19">
        <v>3.8896989999999998</v>
      </c>
      <c r="CZ6" s="19">
        <v>0.25708900000000001</v>
      </c>
      <c r="DA6" s="19">
        <v>0.226442</v>
      </c>
      <c r="DB6" s="19">
        <v>1.1322000000000001E-3</v>
      </c>
      <c r="DC6" s="17">
        <v>0</v>
      </c>
      <c r="DD6" s="36">
        <v>3.9954999999999999E-3</v>
      </c>
      <c r="DE6" s="36">
        <f t="shared" si="3"/>
        <v>0.99600449999999996</v>
      </c>
      <c r="DF6" s="18" t="s">
        <v>135</v>
      </c>
    </row>
    <row r="7" spans="1:110" ht="102.75" x14ac:dyDescent="0.25">
      <c r="A7" s="17">
        <v>11</v>
      </c>
      <c r="B7" s="17">
        <v>1</v>
      </c>
      <c r="C7" s="18" t="s">
        <v>123</v>
      </c>
      <c r="D7" s="18" t="s">
        <v>124</v>
      </c>
      <c r="E7" s="18" t="s">
        <v>137</v>
      </c>
      <c r="F7" s="18" t="s">
        <v>139</v>
      </c>
      <c r="G7" s="19">
        <v>18.899999999999999</v>
      </c>
      <c r="H7" s="19">
        <v>0.05</v>
      </c>
      <c r="I7" s="19">
        <v>0.05</v>
      </c>
      <c r="J7" s="32">
        <f t="shared" si="1"/>
        <v>7.4220063750000009E-2</v>
      </c>
      <c r="K7" s="32">
        <f t="shared" si="2"/>
        <v>1.89</v>
      </c>
      <c r="L7" s="19">
        <v>1.2</v>
      </c>
      <c r="M7" s="18" t="s">
        <v>123</v>
      </c>
      <c r="N7" s="19">
        <v>1.2</v>
      </c>
      <c r="O7" s="18" t="s">
        <v>123</v>
      </c>
      <c r="P7" s="19">
        <v>0.5</v>
      </c>
      <c r="Q7" s="19">
        <v>0.5</v>
      </c>
      <c r="R7" s="17"/>
      <c r="S7" s="17"/>
      <c r="T7" s="17">
        <v>1</v>
      </c>
      <c r="U7" s="17">
        <v>1</v>
      </c>
      <c r="V7" s="17"/>
      <c r="W7" s="17"/>
      <c r="X7" s="17"/>
      <c r="Y7" s="17"/>
      <c r="Z7" s="17"/>
      <c r="AA7" s="17"/>
      <c r="AB7" s="18" t="s">
        <v>127</v>
      </c>
      <c r="AC7" s="18" t="s">
        <v>128</v>
      </c>
      <c r="AD7" s="18" t="s">
        <v>129</v>
      </c>
      <c r="AE7" s="18" t="s">
        <v>129</v>
      </c>
      <c r="AF7" s="17">
        <v>1</v>
      </c>
      <c r="AG7" s="17">
        <v>1</v>
      </c>
      <c r="AH7" s="17"/>
      <c r="AI7" s="17"/>
      <c r="AJ7" s="17"/>
      <c r="AK7" s="18" t="s">
        <v>130</v>
      </c>
      <c r="AL7" s="17">
        <v>2</v>
      </c>
      <c r="AM7" s="18" t="s">
        <v>131</v>
      </c>
      <c r="AN7" s="18" t="s">
        <v>131</v>
      </c>
      <c r="AO7" s="19">
        <v>0.125</v>
      </c>
      <c r="AP7" s="19">
        <v>0.125</v>
      </c>
      <c r="AQ7" s="18" t="s">
        <v>132</v>
      </c>
      <c r="AR7" s="18" t="s">
        <v>132</v>
      </c>
      <c r="AS7" s="19">
        <v>0.47599999999999998</v>
      </c>
      <c r="AT7" s="17">
        <v>1</v>
      </c>
      <c r="AU7" s="17">
        <v>1</v>
      </c>
      <c r="AV7" s="17">
        <v>11</v>
      </c>
      <c r="AW7" s="17">
        <v>11</v>
      </c>
      <c r="AX7" s="17"/>
      <c r="AY7" s="17"/>
      <c r="AZ7" s="19">
        <v>1.8401000000000001</v>
      </c>
      <c r="BA7" s="19">
        <v>-1.8401000000000001</v>
      </c>
      <c r="BB7" s="19">
        <v>5.7000000000000002E-2</v>
      </c>
      <c r="BC7" s="19">
        <v>5.7000000000000002E-2</v>
      </c>
      <c r="BD7" s="19">
        <v>12.797000000000001</v>
      </c>
      <c r="BE7" s="19">
        <v>12.74</v>
      </c>
      <c r="BF7" s="19">
        <v>5.26</v>
      </c>
      <c r="BG7" s="19">
        <v>5.2030000000000003</v>
      </c>
      <c r="BH7" s="19">
        <v>23.797000000000001</v>
      </c>
      <c r="BI7" s="19">
        <v>23.74</v>
      </c>
      <c r="BJ7" s="19">
        <v>16.260000000000002</v>
      </c>
      <c r="BK7" s="19">
        <v>16.202999999999999</v>
      </c>
      <c r="BL7" s="19">
        <v>7.5949999999999998</v>
      </c>
      <c r="BM7" s="19">
        <v>7.48</v>
      </c>
      <c r="BN7" s="19">
        <v>2.806</v>
      </c>
      <c r="BO7" s="19">
        <v>2.806</v>
      </c>
      <c r="BP7" s="19">
        <v>1.5149999999999999</v>
      </c>
      <c r="BQ7" s="19">
        <v>1.5149999999999999</v>
      </c>
      <c r="BR7" s="19">
        <v>20.414999999999999</v>
      </c>
      <c r="BS7" s="19">
        <v>20.414999999999999</v>
      </c>
      <c r="BT7" s="19">
        <v>42744.9</v>
      </c>
      <c r="BU7" s="19">
        <v>31892.1</v>
      </c>
      <c r="BV7" s="19">
        <v>3.9609999999999999E-2</v>
      </c>
      <c r="BW7" s="19">
        <v>3.9609999999999999E-2</v>
      </c>
      <c r="BX7" s="19">
        <v>0.26700000000000002</v>
      </c>
      <c r="BY7" s="19">
        <v>-0.26700000000000002</v>
      </c>
      <c r="BZ7" s="17">
        <v>0</v>
      </c>
      <c r="CA7" s="17">
        <v>0</v>
      </c>
      <c r="CB7" s="17">
        <v>0</v>
      </c>
      <c r="CC7" s="17">
        <v>0</v>
      </c>
      <c r="CD7" s="19">
        <v>472.6</v>
      </c>
      <c r="CE7" s="19">
        <v>307.77</v>
      </c>
      <c r="CF7" s="19">
        <v>94.34</v>
      </c>
      <c r="CG7" s="19">
        <v>94.09</v>
      </c>
      <c r="CH7" s="19">
        <v>69.319999999999993</v>
      </c>
      <c r="CI7" s="19">
        <v>69.150000000000006</v>
      </c>
      <c r="CJ7" s="19">
        <v>0.85</v>
      </c>
      <c r="CK7" s="17"/>
      <c r="CL7" s="17"/>
      <c r="CM7" s="17"/>
      <c r="CN7" s="17"/>
      <c r="CO7" s="17"/>
      <c r="CP7" s="17"/>
      <c r="CQ7" s="17"/>
      <c r="CR7" s="17"/>
      <c r="CS7" s="17"/>
      <c r="CT7" s="18" t="s">
        <v>133</v>
      </c>
      <c r="CU7" s="19">
        <v>5.0999999999999997E-2</v>
      </c>
      <c r="CV7" s="17"/>
      <c r="CW7" s="17"/>
      <c r="CX7" s="17">
        <v>26</v>
      </c>
      <c r="CY7" s="19">
        <v>4.5749829999999996</v>
      </c>
      <c r="CZ7" s="19">
        <v>0.21858</v>
      </c>
      <c r="DA7" s="19">
        <v>0.226442</v>
      </c>
      <c r="DB7" s="19">
        <v>4.2798000000000003E-3</v>
      </c>
      <c r="DC7" s="17">
        <v>0</v>
      </c>
      <c r="DD7" s="36">
        <v>1.77637E-2</v>
      </c>
      <c r="DE7" s="36">
        <f t="shared" si="3"/>
        <v>0.98223629999999995</v>
      </c>
      <c r="DF7" s="18" t="s">
        <v>135</v>
      </c>
    </row>
    <row r="8" spans="1:110" ht="102.75" x14ac:dyDescent="0.25">
      <c r="A8" s="17">
        <v>12</v>
      </c>
      <c r="B8" s="17">
        <v>1</v>
      </c>
      <c r="C8" s="18" t="s">
        <v>123</v>
      </c>
      <c r="D8" s="18" t="s">
        <v>124</v>
      </c>
      <c r="E8" s="18" t="s">
        <v>138</v>
      </c>
      <c r="F8" s="18" t="s">
        <v>140</v>
      </c>
      <c r="G8" s="19">
        <v>5</v>
      </c>
      <c r="H8" s="19">
        <v>3.2000000000000001E-2</v>
      </c>
      <c r="I8" s="19">
        <v>3.2000000000000001E-2</v>
      </c>
      <c r="J8" s="32">
        <f t="shared" si="1"/>
        <v>8.0424703999999996E-3</v>
      </c>
      <c r="K8" s="32">
        <f t="shared" si="2"/>
        <v>0.32</v>
      </c>
      <c r="L8" s="19">
        <v>1.2</v>
      </c>
      <c r="M8" s="18" t="s">
        <v>123</v>
      </c>
      <c r="N8" s="19">
        <v>1.2</v>
      </c>
      <c r="O8" s="18" t="s">
        <v>123</v>
      </c>
      <c r="P8" s="19">
        <v>0.5</v>
      </c>
      <c r="Q8" s="19">
        <v>0.5</v>
      </c>
      <c r="R8" s="17"/>
      <c r="S8" s="17"/>
      <c r="T8" s="17">
        <v>1</v>
      </c>
      <c r="U8" s="17">
        <v>1</v>
      </c>
      <c r="V8" s="17"/>
      <c r="W8" s="17"/>
      <c r="X8" s="17"/>
      <c r="Y8" s="17"/>
      <c r="Z8" s="17"/>
      <c r="AA8" s="17"/>
      <c r="AB8" s="18" t="s">
        <v>127</v>
      </c>
      <c r="AC8" s="18" t="s">
        <v>128</v>
      </c>
      <c r="AD8" s="18" t="s">
        <v>129</v>
      </c>
      <c r="AE8" s="18" t="s">
        <v>129</v>
      </c>
      <c r="AF8" s="17">
        <v>1</v>
      </c>
      <c r="AG8" s="17">
        <v>1</v>
      </c>
      <c r="AH8" s="17"/>
      <c r="AI8" s="17"/>
      <c r="AJ8" s="17"/>
      <c r="AK8" s="18" t="s">
        <v>130</v>
      </c>
      <c r="AL8" s="17">
        <v>2</v>
      </c>
      <c r="AM8" s="18" t="s">
        <v>131</v>
      </c>
      <c r="AN8" s="18" t="s">
        <v>131</v>
      </c>
      <c r="AO8" s="19">
        <v>0.125</v>
      </c>
      <c r="AP8" s="19">
        <v>0.125</v>
      </c>
      <c r="AQ8" s="18" t="s">
        <v>132</v>
      </c>
      <c r="AR8" s="18" t="s">
        <v>132</v>
      </c>
      <c r="AS8" s="19">
        <v>0.47599999999999998</v>
      </c>
      <c r="AT8" s="17">
        <v>1</v>
      </c>
      <c r="AU8" s="17">
        <v>1</v>
      </c>
      <c r="AV8" s="17">
        <v>11</v>
      </c>
      <c r="AW8" s="17">
        <v>11</v>
      </c>
      <c r="AX8" s="17"/>
      <c r="AY8" s="17"/>
      <c r="AZ8" s="19">
        <v>0.4</v>
      </c>
      <c r="BA8" s="19">
        <v>-0.4</v>
      </c>
      <c r="BB8" s="19">
        <v>8.9999999999999993E-3</v>
      </c>
      <c r="BC8" s="19">
        <v>8.9999999999999993E-3</v>
      </c>
      <c r="BD8" s="19">
        <v>12.789</v>
      </c>
      <c r="BE8" s="19">
        <v>12.78</v>
      </c>
      <c r="BF8" s="19">
        <v>5.22</v>
      </c>
      <c r="BG8" s="19">
        <v>5.2110000000000003</v>
      </c>
      <c r="BH8" s="19">
        <v>23.789000000000001</v>
      </c>
      <c r="BI8" s="19">
        <v>23.78</v>
      </c>
      <c r="BJ8" s="19">
        <v>16.22</v>
      </c>
      <c r="BK8" s="19">
        <v>16.210999999999999</v>
      </c>
      <c r="BL8" s="19">
        <v>7.5780000000000003</v>
      </c>
      <c r="BM8" s="19">
        <v>7.56</v>
      </c>
      <c r="BN8" s="19">
        <v>1.496</v>
      </c>
      <c r="BO8" s="19">
        <v>1.496</v>
      </c>
      <c r="BP8" s="19">
        <v>0.8</v>
      </c>
      <c r="BQ8" s="19">
        <v>0.8</v>
      </c>
      <c r="BR8" s="19">
        <v>5.8</v>
      </c>
      <c r="BS8" s="19">
        <v>5.8</v>
      </c>
      <c r="BT8" s="19">
        <v>14369.6</v>
      </c>
      <c r="BU8" s="19">
        <v>10833.1</v>
      </c>
      <c r="BV8" s="19">
        <v>4.7980000000000002E-2</v>
      </c>
      <c r="BW8" s="19">
        <v>4.7980000000000002E-2</v>
      </c>
      <c r="BX8" s="19">
        <v>0.14199999999999999</v>
      </c>
      <c r="BY8" s="19">
        <v>-0.14199999999999999</v>
      </c>
      <c r="BZ8" s="17">
        <v>0</v>
      </c>
      <c r="CA8" s="17">
        <v>0</v>
      </c>
      <c r="CB8" s="17">
        <v>0</v>
      </c>
      <c r="CC8" s="17">
        <v>0</v>
      </c>
      <c r="CD8" s="19">
        <v>107.11</v>
      </c>
      <c r="CE8" s="19">
        <v>70.209999999999994</v>
      </c>
      <c r="CF8" s="19">
        <v>94.07</v>
      </c>
      <c r="CG8" s="19">
        <v>93.81</v>
      </c>
      <c r="CH8" s="19">
        <v>69.11</v>
      </c>
      <c r="CI8" s="19">
        <v>68.930000000000007</v>
      </c>
      <c r="CJ8" s="19">
        <v>0.78</v>
      </c>
      <c r="CK8" s="17"/>
      <c r="CL8" s="17"/>
      <c r="CM8" s="17"/>
      <c r="CN8" s="17"/>
      <c r="CO8" s="17"/>
      <c r="CP8" s="17"/>
      <c r="CQ8" s="17"/>
      <c r="CR8" s="17"/>
      <c r="CS8" s="17"/>
      <c r="CT8" s="18" t="s">
        <v>133</v>
      </c>
      <c r="CU8" s="19">
        <v>5.0999999999999997E-2</v>
      </c>
      <c r="CV8" s="17"/>
      <c r="CW8" s="17"/>
      <c r="CX8" s="17">
        <v>26</v>
      </c>
      <c r="CY8" s="19">
        <v>3.8896989999999998</v>
      </c>
      <c r="CZ8" s="19">
        <v>0.25708900000000001</v>
      </c>
      <c r="DA8" s="19">
        <v>0.226442</v>
      </c>
      <c r="DB8" s="19">
        <v>1.1322000000000001E-3</v>
      </c>
      <c r="DC8" s="17">
        <v>0</v>
      </c>
      <c r="DD8" s="36">
        <v>3.9954999999999999E-3</v>
      </c>
      <c r="DE8" s="36">
        <f t="shared" si="3"/>
        <v>0.99600449999999996</v>
      </c>
      <c r="DF8" s="18" t="s">
        <v>135</v>
      </c>
    </row>
    <row r="9" spans="1:110" ht="102.75" x14ac:dyDescent="0.25">
      <c r="A9" s="17">
        <v>15</v>
      </c>
      <c r="B9" s="17">
        <v>1</v>
      </c>
      <c r="C9" s="18" t="s">
        <v>123</v>
      </c>
      <c r="D9" s="18" t="s">
        <v>124</v>
      </c>
      <c r="E9" s="18" t="s">
        <v>136</v>
      </c>
      <c r="F9" s="18" t="s">
        <v>141</v>
      </c>
      <c r="G9" s="19">
        <v>3.2</v>
      </c>
      <c r="H9" s="19">
        <v>3.2000000000000001E-2</v>
      </c>
      <c r="I9" s="19">
        <v>3.2000000000000001E-2</v>
      </c>
      <c r="J9" s="32">
        <f t="shared" si="1"/>
        <v>5.1471810560000004E-3</v>
      </c>
      <c r="K9" s="32">
        <f t="shared" si="2"/>
        <v>0.20480000000000001</v>
      </c>
      <c r="L9" s="19">
        <v>1.2</v>
      </c>
      <c r="M9" s="18" t="s">
        <v>123</v>
      </c>
      <c r="N9" s="19">
        <v>1.2</v>
      </c>
      <c r="O9" s="18" t="s">
        <v>123</v>
      </c>
      <c r="P9" s="19">
        <v>0.5</v>
      </c>
      <c r="Q9" s="19">
        <v>0.5</v>
      </c>
      <c r="R9" s="17"/>
      <c r="S9" s="17"/>
      <c r="T9" s="17">
        <v>1</v>
      </c>
      <c r="U9" s="17">
        <v>1</v>
      </c>
      <c r="V9" s="17"/>
      <c r="W9" s="17"/>
      <c r="X9" s="17"/>
      <c r="Y9" s="17"/>
      <c r="Z9" s="17"/>
      <c r="AA9" s="17"/>
      <c r="AB9" s="18" t="s">
        <v>127</v>
      </c>
      <c r="AC9" s="18" t="s">
        <v>128</v>
      </c>
      <c r="AD9" s="18" t="s">
        <v>129</v>
      </c>
      <c r="AE9" s="18" t="s">
        <v>129</v>
      </c>
      <c r="AF9" s="17">
        <v>1</v>
      </c>
      <c r="AG9" s="17">
        <v>1</v>
      </c>
      <c r="AH9" s="17"/>
      <c r="AI9" s="17"/>
      <c r="AJ9" s="17"/>
      <c r="AK9" s="18" t="s">
        <v>130</v>
      </c>
      <c r="AL9" s="17">
        <v>2</v>
      </c>
      <c r="AM9" s="18" t="s">
        <v>131</v>
      </c>
      <c r="AN9" s="18" t="s">
        <v>131</v>
      </c>
      <c r="AO9" s="19">
        <v>0.125</v>
      </c>
      <c r="AP9" s="19">
        <v>0.125</v>
      </c>
      <c r="AQ9" s="18" t="s">
        <v>132</v>
      </c>
      <c r="AR9" s="18" t="s">
        <v>132</v>
      </c>
      <c r="AS9" s="19">
        <v>0.47599999999999998</v>
      </c>
      <c r="AT9" s="17">
        <v>1</v>
      </c>
      <c r="AU9" s="17">
        <v>1</v>
      </c>
      <c r="AV9" s="17">
        <v>10</v>
      </c>
      <c r="AW9" s="17">
        <v>10</v>
      </c>
      <c r="AX9" s="17"/>
      <c r="AY9" s="17"/>
      <c r="AZ9" s="19">
        <v>0.91990000000000005</v>
      </c>
      <c r="BA9" s="19">
        <v>-0.91990000000000005</v>
      </c>
      <c r="BB9" s="19">
        <v>3.1E-2</v>
      </c>
      <c r="BC9" s="19">
        <v>3.1E-2</v>
      </c>
      <c r="BD9" s="19">
        <v>13.956</v>
      </c>
      <c r="BE9" s="19">
        <v>13.926</v>
      </c>
      <c r="BF9" s="19">
        <v>6.0739999999999998</v>
      </c>
      <c r="BG9" s="19">
        <v>6.0439999999999996</v>
      </c>
      <c r="BH9" s="19">
        <v>23.956</v>
      </c>
      <c r="BI9" s="19">
        <v>23.925999999999998</v>
      </c>
      <c r="BJ9" s="19">
        <v>16.074000000000002</v>
      </c>
      <c r="BK9" s="19">
        <v>16.044</v>
      </c>
      <c r="BL9" s="19">
        <v>7.9130000000000003</v>
      </c>
      <c r="BM9" s="19">
        <v>7.8520000000000003</v>
      </c>
      <c r="BN9" s="19">
        <v>7.585</v>
      </c>
      <c r="BO9" s="19">
        <v>7.585</v>
      </c>
      <c r="BP9" s="19">
        <v>0.83499999999999996</v>
      </c>
      <c r="BQ9" s="19">
        <v>0.83499999999999996</v>
      </c>
      <c r="BR9" s="19">
        <v>4.0350000000000001</v>
      </c>
      <c r="BS9" s="19">
        <v>4.0350000000000001</v>
      </c>
      <c r="BT9" s="19">
        <v>33388.300000000003</v>
      </c>
      <c r="BU9" s="19">
        <v>24911</v>
      </c>
      <c r="BV9" s="19">
        <v>4.5999999999999999E-2</v>
      </c>
      <c r="BW9" s="19">
        <v>4.5999999999999999E-2</v>
      </c>
      <c r="BX9" s="19">
        <v>0.32600000000000001</v>
      </c>
      <c r="BY9" s="19">
        <v>-0.32600000000000001</v>
      </c>
      <c r="BZ9" s="17">
        <v>0</v>
      </c>
      <c r="CA9" s="17">
        <v>0</v>
      </c>
      <c r="CB9" s="17">
        <v>0</v>
      </c>
      <c r="CC9" s="17">
        <v>0</v>
      </c>
      <c r="CD9" s="19">
        <v>69.099999999999994</v>
      </c>
      <c r="CE9" s="19">
        <v>45.4</v>
      </c>
      <c r="CF9" s="19">
        <v>94.76</v>
      </c>
      <c r="CG9" s="19">
        <v>94.68</v>
      </c>
      <c r="CH9" s="19">
        <v>69.760000000000005</v>
      </c>
      <c r="CI9" s="19">
        <v>69.709999999999994</v>
      </c>
      <c r="CJ9" s="19">
        <v>0.79</v>
      </c>
      <c r="CK9" s="17"/>
      <c r="CL9" s="17"/>
      <c r="CM9" s="17"/>
      <c r="CN9" s="17"/>
      <c r="CO9" s="17"/>
      <c r="CP9" s="17"/>
      <c r="CQ9" s="17"/>
      <c r="CR9" s="17"/>
      <c r="CS9" s="17"/>
      <c r="CT9" s="18" t="s">
        <v>133</v>
      </c>
      <c r="CU9" s="19">
        <v>5.0999999999999997E-2</v>
      </c>
      <c r="CV9" s="17"/>
      <c r="CW9" s="17"/>
      <c r="CX9" s="17">
        <v>26</v>
      </c>
      <c r="CY9" s="19">
        <v>3.8902969999999999</v>
      </c>
      <c r="CZ9" s="19">
        <v>0.25705</v>
      </c>
      <c r="DA9" s="19">
        <v>0.226442</v>
      </c>
      <c r="DB9" s="19">
        <v>7.2460000000000005E-4</v>
      </c>
      <c r="DC9" s="17">
        <v>0</v>
      </c>
      <c r="DD9" s="36">
        <v>2.5574999999999999E-3</v>
      </c>
      <c r="DE9" s="36">
        <f t="shared" si="3"/>
        <v>0.99744250000000001</v>
      </c>
      <c r="DF9" s="18" t="s">
        <v>135</v>
      </c>
    </row>
    <row r="10" spans="1:110" x14ac:dyDescent="0.25">
      <c r="J10" s="33">
        <f>SUM(J3:J9)</f>
        <v>0.44625783295600008</v>
      </c>
      <c r="K10" s="33">
        <f>SUM(K3:K9)</f>
        <v>10.172800000000002</v>
      </c>
    </row>
    <row r="11" spans="1:110" ht="24" x14ac:dyDescent="0.25">
      <c r="D11" s="13" t="s">
        <v>312</v>
      </c>
      <c r="E11" s="13">
        <f>J10*0.75%</f>
        <v>3.3469337471700006E-3</v>
      </c>
    </row>
    <row r="12" spans="1:110" ht="24" x14ac:dyDescent="0.25">
      <c r="D12" s="13" t="s">
        <v>313</v>
      </c>
      <c r="E12" s="13">
        <f>J10*2%</f>
        <v>8.9251566591200017E-3</v>
      </c>
    </row>
    <row r="13" spans="1:110" x14ac:dyDescent="0.25">
      <c r="D13" s="22"/>
      <c r="E13" s="22"/>
    </row>
    <row r="14" spans="1:110" ht="180" x14ac:dyDescent="0.25">
      <c r="D14" s="34" t="s">
        <v>314</v>
      </c>
      <c r="E14" s="13" t="s">
        <v>315</v>
      </c>
    </row>
    <row r="15" spans="1:110" x14ac:dyDescent="0.25">
      <c r="D15" s="13">
        <f>12.51/K10</f>
        <v>1.2297499213589176</v>
      </c>
      <c r="E15" s="13">
        <f>K10/162.031</f>
        <v>6.2783047688405313E-2</v>
      </c>
    </row>
  </sheetData>
  <mergeCells count="1">
    <mergeCell ref="A1:DF1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K5" sqref="K5"/>
    </sheetView>
  </sheetViews>
  <sheetFormatPr defaultRowHeight="12" x14ac:dyDescent="0.25"/>
  <cols>
    <col min="1" max="1" width="9" style="1" bestFit="1" customWidth="1"/>
    <col min="2" max="2" width="7.140625" style="1" bestFit="1" customWidth="1"/>
    <col min="3" max="3" width="8.140625" style="1" bestFit="1" customWidth="1"/>
    <col min="4" max="4" width="8.7109375" style="1" bestFit="1" customWidth="1"/>
    <col min="5" max="6" width="8.85546875" style="1" bestFit="1" customWidth="1"/>
    <col min="7" max="7" width="8.7109375" style="1" bestFit="1" customWidth="1"/>
    <col min="8" max="8" width="9" style="1" bestFit="1" customWidth="1"/>
    <col min="9" max="9" width="19.42578125" style="1" customWidth="1"/>
    <col min="10" max="16384" width="9.140625" style="1"/>
  </cols>
  <sheetData>
    <row r="1" spans="1:9" x14ac:dyDescent="0.25">
      <c r="A1" s="24"/>
      <c r="B1" s="24"/>
      <c r="C1" s="24"/>
      <c r="D1" s="24"/>
      <c r="E1" s="24"/>
      <c r="F1" s="24"/>
      <c r="G1" s="24"/>
      <c r="H1" s="24"/>
    </row>
    <row r="2" spans="1:9" ht="60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8</v>
      </c>
      <c r="F2" s="5" t="s">
        <v>9</v>
      </c>
      <c r="G2" s="5" t="s">
        <v>10</v>
      </c>
      <c r="H2" s="5" t="s">
        <v>11</v>
      </c>
      <c r="I2" s="6" t="s">
        <v>12</v>
      </c>
    </row>
    <row r="3" spans="1:9" ht="48" x14ac:dyDescent="0.25">
      <c r="A3" s="2" t="s">
        <v>5</v>
      </c>
      <c r="B3" s="3">
        <v>0.122347012</v>
      </c>
      <c r="C3" s="3">
        <v>0.19</v>
      </c>
      <c r="D3" s="3">
        <v>0.09</v>
      </c>
      <c r="E3" s="3">
        <v>1.1011231079999999E-2</v>
      </c>
      <c r="F3" s="3">
        <v>1.7100000000000001E-2</v>
      </c>
      <c r="G3" s="3">
        <v>0.122347012</v>
      </c>
      <c r="H3" s="3">
        <v>1.5529598712226826</v>
      </c>
      <c r="I3" s="7" t="str">
        <f>IF((H3&gt;=1)*(H3&lt;=1.3),"тр, тепла и мат, хар, опт-ны",IF((H3&gt;1.3)*(H3&lt;=1.4),"тр, тепла и мат, хар, бл, к опт-ным",IF((H3&gt;1.4)*(H3&lt;=5),"изл, тр, тепла и мат, хар, завыш,")))</f>
        <v>изл, тр, тепла и мат, хар, завыш,</v>
      </c>
    </row>
    <row r="4" spans="1:9" ht="48" x14ac:dyDescent="0.25">
      <c r="A4" s="2" t="s">
        <v>6</v>
      </c>
      <c r="B4" s="3">
        <v>0.11012620400000001</v>
      </c>
      <c r="C4" s="3">
        <v>0.15</v>
      </c>
      <c r="D4" s="3">
        <v>0.09</v>
      </c>
      <c r="E4" s="3">
        <v>9.9113583600000006E-3</v>
      </c>
      <c r="F4" s="3">
        <v>1.35E-2</v>
      </c>
      <c r="G4" s="3">
        <v>0.11012620400000001</v>
      </c>
      <c r="H4" s="3">
        <v>1.3620736441619288</v>
      </c>
      <c r="I4" s="7" t="str">
        <f t="shared" ref="I4:I5" si="0">IF((H4&gt;=1)*(H4&lt;=1.3),"тр, тепла и мат, хар, опт-ны",IF((H4&gt;1.3)*(H4&lt;=1.4),"тр, тепла и мат, хар, бл, к опт-ным",IF((H4&gt;1.4)*(H4&lt;=5),"изл, тр, тепла и мат, хар, завыш,")))</f>
        <v>тр, тепла и мат, хар, бл, к опт-ным</v>
      </c>
    </row>
    <row r="5" spans="1:9" ht="36" x14ac:dyDescent="0.25">
      <c r="A5" s="11" t="s">
        <v>7</v>
      </c>
      <c r="B5" s="12">
        <v>0.111224743</v>
      </c>
      <c r="C5" s="12">
        <v>0.17</v>
      </c>
      <c r="D5" s="12">
        <v>6.2E-2</v>
      </c>
      <c r="E5" s="12">
        <v>6.895934066E-3</v>
      </c>
      <c r="F5" s="12">
        <v>1.0540000000000001E-2</v>
      </c>
      <c r="G5" s="12">
        <v>0.111224743</v>
      </c>
      <c r="H5" s="12">
        <v>1.5284368874648693</v>
      </c>
      <c r="I5" s="7" t="str">
        <f t="shared" si="0"/>
        <v>изл, тр, тепла и мат, хар, завыш,</v>
      </c>
    </row>
    <row r="6" spans="1:9" x14ac:dyDescent="0.25">
      <c r="A6" s="13"/>
      <c r="B6" s="14">
        <f t="shared" ref="B6:H6" si="1">SUM(B5)</f>
        <v>0.111224743</v>
      </c>
      <c r="C6" s="14">
        <f t="shared" si="1"/>
        <v>0.17</v>
      </c>
      <c r="D6" s="14">
        <f t="shared" si="1"/>
        <v>6.2E-2</v>
      </c>
      <c r="E6" s="14">
        <f t="shared" si="1"/>
        <v>6.895934066E-3</v>
      </c>
      <c r="F6" s="14">
        <f t="shared" si="1"/>
        <v>1.0540000000000001E-2</v>
      </c>
      <c r="G6" s="14">
        <f t="shared" si="1"/>
        <v>0.111224743</v>
      </c>
      <c r="H6" s="14">
        <f t="shared" si="1"/>
        <v>1.5284368874648693</v>
      </c>
      <c r="I6" s="14"/>
    </row>
    <row r="7" spans="1:9" ht="13.5" x14ac:dyDescent="0.25">
      <c r="A7" s="8" t="s">
        <v>13</v>
      </c>
      <c r="B7" s="25">
        <f>E6/D6</f>
        <v>0.111224743</v>
      </c>
      <c r="C7" s="25"/>
      <c r="D7" s="25"/>
      <c r="E7" s="25"/>
      <c r="F7" s="25"/>
      <c r="G7" s="25"/>
      <c r="H7" s="25"/>
      <c r="I7" s="9"/>
    </row>
    <row r="8" spans="1:9" ht="27" x14ac:dyDescent="0.25">
      <c r="A8" s="8" t="s">
        <v>14</v>
      </c>
      <c r="B8" s="25">
        <f>F6/E6</f>
        <v>1.5284368874648693</v>
      </c>
      <c r="C8" s="25"/>
      <c r="D8" s="25"/>
      <c r="E8" s="25"/>
      <c r="F8" s="25"/>
      <c r="G8" s="25"/>
      <c r="H8" s="25"/>
      <c r="I8" s="10" t="str">
        <f>IF((B8&gt;=1)*(B8&lt;=1.3),"тр, тепла и мат, хар, опт-ны",IF((B8&gt;1.3)*(B8&lt;=1.4),"тр, тепла и мат, хар, бл, к опт-ным",IF((B8&gt;1.4)*(B8&lt;=5),"изл, тр, тепла и мат, хар, завыш,")))</f>
        <v>изл, тр, тепла и мат, хар, завыш,</v>
      </c>
    </row>
    <row r="9" spans="1:9" x14ac:dyDescent="0.25">
      <c r="B9" s="4"/>
      <c r="C9" s="4"/>
      <c r="D9" s="4"/>
      <c r="E9" s="4"/>
      <c r="F9" s="4"/>
      <c r="G9" s="4"/>
      <c r="H9" s="4"/>
      <c r="I9" s="4"/>
    </row>
  </sheetData>
  <mergeCells count="3">
    <mergeCell ref="A1:H1"/>
    <mergeCell ref="B7:H7"/>
    <mergeCell ref="B8:H8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I8" sqref="A2:I8"/>
    </sheetView>
  </sheetViews>
  <sheetFormatPr defaultRowHeight="12" x14ac:dyDescent="0.25"/>
  <cols>
    <col min="1" max="1" width="7.5703125" style="1" bestFit="1" customWidth="1"/>
    <col min="2" max="2" width="7.140625" style="1" bestFit="1" customWidth="1"/>
    <col min="3" max="3" width="8.140625" style="1" bestFit="1" customWidth="1"/>
    <col min="4" max="4" width="8.7109375" style="1" bestFit="1" customWidth="1"/>
    <col min="5" max="6" width="8.85546875" style="1" bestFit="1" customWidth="1"/>
    <col min="7" max="7" width="8.7109375" style="1" bestFit="1" customWidth="1"/>
    <col min="8" max="8" width="9" style="1" bestFit="1" customWidth="1"/>
    <col min="9" max="9" width="18.85546875" style="1" customWidth="1"/>
    <col min="10" max="16384" width="9.140625" style="1"/>
  </cols>
  <sheetData>
    <row r="1" spans="1:9" x14ac:dyDescent="0.25">
      <c r="A1" s="24"/>
      <c r="B1" s="24"/>
      <c r="C1" s="24"/>
      <c r="D1" s="24"/>
      <c r="E1" s="24"/>
      <c r="F1" s="24"/>
      <c r="G1" s="24"/>
      <c r="H1" s="24"/>
    </row>
    <row r="2" spans="1:9" ht="60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8</v>
      </c>
      <c r="F2" s="5" t="s">
        <v>9</v>
      </c>
      <c r="G2" s="5" t="s">
        <v>10</v>
      </c>
      <c r="H2" s="5" t="s">
        <v>11</v>
      </c>
      <c r="I2" s="6" t="s">
        <v>12</v>
      </c>
    </row>
    <row r="3" spans="1:9" ht="36" x14ac:dyDescent="0.25">
      <c r="A3" s="2" t="s">
        <v>4</v>
      </c>
      <c r="B3" s="3">
        <v>7.7651867999999999E-2</v>
      </c>
      <c r="C3" s="3">
        <v>8.8999999999999996E-2</v>
      </c>
      <c r="D3" s="3">
        <v>4.5999999999999999E-2</v>
      </c>
      <c r="E3" s="3">
        <v>3.5719859279999999E-3</v>
      </c>
      <c r="F3" s="3">
        <v>4.0939999999999995E-3</v>
      </c>
      <c r="G3" s="3">
        <v>7.7651867999999999E-2</v>
      </c>
      <c r="H3" s="3">
        <v>1.1461411333981044</v>
      </c>
      <c r="I3" s="7" t="str">
        <f>IF((H3&gt;=1)*(H3&lt;=1.3),"тр, тепла и мат, хар, опт-ны",IF((H3&gt;1.3)*(H3&lt;=1.4),"тр, тепла и мат, хар, бл, к опт-ным",IF((H3&gt;1.4)*(H3&lt;=5),"изл, тр, тепла и мат, хар, завыш,")))</f>
        <v>тр, тепла и мат, хар, опт-ны</v>
      </c>
    </row>
    <row r="4" spans="1:9" ht="36" x14ac:dyDescent="0.25">
      <c r="A4" s="2" t="s">
        <v>4</v>
      </c>
      <c r="B4" s="3">
        <v>6.9283541000000004E-2</v>
      </c>
      <c r="C4" s="3">
        <v>8.2000000000000003E-2</v>
      </c>
      <c r="D4" s="3">
        <v>0.01</v>
      </c>
      <c r="E4" s="3">
        <v>6.9283541000000003E-4</v>
      </c>
      <c r="F4" s="3">
        <v>8.2000000000000009E-4</v>
      </c>
      <c r="G4" s="3">
        <v>6.9283541000000004E-2</v>
      </c>
      <c r="H4" s="3">
        <v>1.1835422788220367</v>
      </c>
      <c r="I4" s="7" t="str">
        <f t="shared" ref="I4:I5" si="0">IF((H4&gt;=1)*(H4&lt;=1.3),"тр, тепла и мат, хар, опт-ны",IF((H4&gt;1.3)*(H4&lt;=1.4),"тр, тепла и мат, хар, бл, к опт-ным",IF((H4&gt;1.4)*(H4&lt;=5),"изл, тр, тепла и мат, хар, завыш,")))</f>
        <v>тр, тепла и мат, хар, опт-ны</v>
      </c>
    </row>
    <row r="5" spans="1:9" ht="36" x14ac:dyDescent="0.25">
      <c r="A5" s="11" t="s">
        <v>4</v>
      </c>
      <c r="B5" s="12">
        <v>4.6527432000000001E-2</v>
      </c>
      <c r="C5" s="12">
        <v>8.8999999999999996E-2</v>
      </c>
      <c r="D5" s="12">
        <v>2.3E-2</v>
      </c>
      <c r="E5" s="12">
        <v>1.070130936E-3</v>
      </c>
      <c r="F5" s="12">
        <v>2.0469999999999998E-3</v>
      </c>
      <c r="G5" s="12">
        <v>4.6527432000000001E-2</v>
      </c>
      <c r="H5" s="12">
        <v>1.9128500365117935</v>
      </c>
      <c r="I5" s="7" t="str">
        <f t="shared" si="0"/>
        <v>изл, тр, тепла и мат, хар, завыш,</v>
      </c>
    </row>
    <row r="6" spans="1:9" x14ac:dyDescent="0.25">
      <c r="A6" s="13"/>
      <c r="B6" s="14">
        <f t="shared" ref="B6:H6" si="1">SUM(B3:B5)</f>
        <v>0.19346284100000002</v>
      </c>
      <c r="C6" s="14">
        <f t="shared" si="1"/>
        <v>0.26</v>
      </c>
      <c r="D6" s="14">
        <f t="shared" si="1"/>
        <v>7.9000000000000001E-2</v>
      </c>
      <c r="E6" s="14">
        <f t="shared" si="1"/>
        <v>5.3349522740000002E-3</v>
      </c>
      <c r="F6" s="14">
        <f t="shared" si="1"/>
        <v>6.9610000000000002E-3</v>
      </c>
      <c r="G6" s="14">
        <f t="shared" si="1"/>
        <v>0.19346284100000002</v>
      </c>
      <c r="H6" s="14">
        <f t="shared" si="1"/>
        <v>4.2425334487319342</v>
      </c>
      <c r="I6" s="14"/>
    </row>
    <row r="7" spans="1:9" ht="13.5" x14ac:dyDescent="0.25">
      <c r="A7" s="8" t="s">
        <v>13</v>
      </c>
      <c r="B7" s="25">
        <f>E6/D6</f>
        <v>6.7531041443037981E-2</v>
      </c>
      <c r="C7" s="25"/>
      <c r="D7" s="25"/>
      <c r="E7" s="25"/>
      <c r="F7" s="25"/>
      <c r="G7" s="25"/>
      <c r="H7" s="25"/>
      <c r="I7" s="9"/>
    </row>
    <row r="8" spans="1:9" ht="27" x14ac:dyDescent="0.25">
      <c r="A8" s="8" t="s">
        <v>14</v>
      </c>
      <c r="B8" s="25">
        <f>F6/E6</f>
        <v>1.3047914287677094</v>
      </c>
      <c r="C8" s="25"/>
      <c r="D8" s="25"/>
      <c r="E8" s="25"/>
      <c r="F8" s="25"/>
      <c r="G8" s="25"/>
      <c r="H8" s="25"/>
      <c r="I8" s="10" t="str">
        <f>IF((B8&gt;=1)*(B8&lt;=1.3),"тр, тепла и мат, хар, опт-ны",IF((B8&gt;1.3)*(B8&lt;=1.4),"тр, тепла и мат, хар, бл, к опт-ным",IF((B8&gt;1.4)*(B8&lt;=5),"изл, тр, тепла и мат, хар, завыш,")))</f>
        <v>тр, тепла и мат, хар, бл, к опт-ным</v>
      </c>
    </row>
    <row r="9" spans="1:9" x14ac:dyDescent="0.25">
      <c r="B9" s="4"/>
      <c r="C9" s="4"/>
      <c r="D9" s="4"/>
      <c r="E9" s="4"/>
      <c r="F9" s="4"/>
      <c r="G9" s="4"/>
      <c r="H9" s="4"/>
      <c r="I9" s="4"/>
    </row>
    <row r="10" spans="1:9" x14ac:dyDescent="0.25">
      <c r="B10" s="4"/>
      <c r="C10" s="4"/>
      <c r="D10" s="4"/>
      <c r="E10" s="4"/>
      <c r="F10" s="4"/>
      <c r="G10" s="4"/>
      <c r="H10" s="4"/>
      <c r="I10" s="4"/>
    </row>
  </sheetData>
  <mergeCells count="3">
    <mergeCell ref="A1:H1"/>
    <mergeCell ref="B7:H7"/>
    <mergeCell ref="B8:H8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Расчет потр.Кот№24</vt:lpstr>
      <vt:lpstr>Расчет потр.Кот.№21</vt:lpstr>
      <vt:lpstr>Расчет сети Кот.№24</vt:lpstr>
      <vt:lpstr>Расчет сети Кот.№21</vt:lpstr>
      <vt:lpstr>РЭТС Кот.№24</vt:lpstr>
      <vt:lpstr>РЭТС Кот.№21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79054</dc:creator>
  <cp:lastModifiedBy>79054</cp:lastModifiedBy>
  <dcterms:created xsi:type="dcterms:W3CDTF">2025-08-30T10:17:15Z</dcterms:created>
  <dcterms:modified xsi:type="dcterms:W3CDTF">2025-08-30T13:10:05Z</dcterms:modified>
</cp:coreProperties>
</file>